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vjand\OneDrive\Dokumenty\"/>
    </mc:Choice>
  </mc:AlternateContent>
  <xr:revisionPtr revIDLastSave="0" documentId="8_{1245CA22-E951-421C-A726-A74733AA8D5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ozpočet 2025-2026" sheetId="1" r:id="rId1"/>
  </sheets>
  <definedNames>
    <definedName name="czk__p_skk">'Rozpočet 2025-2026'!#REF!</definedName>
    <definedName name="czk_km">'Rozpočet 2025-2026'!$B$41</definedName>
    <definedName name="czk_p_eur">'Rozpočet 2025-2026'!$B$40</definedName>
    <definedName name="czk_p_USD">'Rozpočet 2025-2026'!$B$39</definedName>
    <definedName name="dar">'Rozpočet 2025-2026'!#REF!</definedName>
    <definedName name="hotel">'Rozpočet 2025-2026'!#REF!</definedName>
    <definedName name="charters">'Rozpočet 2025-2026'!#REF!</definedName>
    <definedName name="klubsDGE">'Rozpočet 2025-2026'!#REF!</definedName>
    <definedName name="km">'Rozpočet 2025-2026'!#REF!</definedName>
    <definedName name="kmADGC">'Rozpočet 2025-2026'!#REF!</definedName>
    <definedName name="kmADGM">'Rozpočet 2025-2026'!#REF!</definedName>
    <definedName name="kmADGS">'Rozpočet 2025-2026'!#REF!</definedName>
    <definedName name="kmDGE">'Rozpočet 2025-2026'!#REF!</definedName>
    <definedName name="letenka">'Rozpočet 2025-2026'!#REF!</definedName>
    <definedName name="letHamburk">'Rozpočet 2025-2026'!#REF!</definedName>
    <definedName name="letKosice">'Rozpočet 2025-2026'!#REF!</definedName>
    <definedName name="noc">'Rozpočet 2025-2026'!#REF!</definedName>
    <definedName name="nocHam">'Rozpočet 2025-2026'!#REF!</definedName>
    <definedName name="nvstvADG">'Rozpočet 2025-2026'!#REF!</definedName>
    <definedName name="_xlnm.Print_Area" localSheetId="0">'Rozpočet 2025-2026'!$A$1:$E$249</definedName>
    <definedName name="p_C">'Rozpočet 2025-2026'!$B$42</definedName>
    <definedName name="p_S">'Rozpočet 2025-2026'!$B$43</definedName>
    <definedName name="pcl">'Rozpočet 2025-2026'!#REF!</definedName>
    <definedName name="PDG_C">'Rozpočet 2025-2026'!#REF!</definedName>
    <definedName name="PDG_M">'Rozpočet 2025-2026'!#REF!</definedName>
    <definedName name="PDG_S">'Rozpočet 2025-2026'!#REF!</definedName>
    <definedName name="per_diem">'Rozpočet 2025-2026'!#REF!</definedName>
    <definedName name="RGN">'Rozpočet 2025-2026'!#REF!</definedName>
    <definedName name="RGN_per">'Rozpočet 2025-2026'!#REF!</definedName>
    <definedName name="RGNother">'Rozpočet 2025-2026'!#REF!</definedName>
    <definedName name="skk__p_czk">'Rozpočet 2025-2026'!#REF!</definedName>
    <definedName name="stravne">'Rozpočet 2025-2026'!#REF!</definedName>
    <definedName name="USD_p_EUR">'Rozpočet 2025-2026'!$B$38</definedName>
    <definedName name="Z_1014D5E1_A4FA_4E46_BFDE_DFF40DD5ACB2_.wvu.PrintArea" localSheetId="0">'Rozpočet 2025-2026'!$A$1:$E$256</definedName>
    <definedName name="Z_8EC2A508_61A9_4F58_AE78_859C95F0DEC0_.wvu.PrintArea" localSheetId="0">'Rozpočet 2025-2026'!$A$1:$E$256</definedName>
    <definedName name="Z_8F495927_1B23_4EDA_BE12_1E5467955FE2_.wvu.PrintArea" localSheetId="0">'Rozpočet 2025-2026'!$A$1:$E$256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1" i="1" l="1"/>
  <c r="D53" i="1"/>
  <c r="C167" i="1" l="1"/>
  <c r="C154" i="1"/>
  <c r="D154" i="1"/>
  <c r="B154" i="1"/>
  <c r="B64" i="1"/>
  <c r="D64" i="1"/>
  <c r="D60" i="1"/>
  <c r="C55" i="1"/>
  <c r="C54" i="1"/>
  <c r="E49" i="1"/>
  <c r="E186" i="1"/>
  <c r="E185" i="1"/>
  <c r="E184" i="1"/>
  <c r="E126" i="1"/>
  <c r="E121" i="1"/>
  <c r="E120" i="1"/>
  <c r="E119" i="1"/>
  <c r="E112" i="1"/>
  <c r="E111" i="1"/>
  <c r="E110" i="1"/>
  <c r="D79" i="1"/>
  <c r="D72" i="1"/>
  <c r="E78" i="1"/>
  <c r="E77" i="1"/>
  <c r="E76" i="1"/>
  <c r="E71" i="1"/>
  <c r="D61" i="1"/>
  <c r="D118" i="1"/>
  <c r="E187" i="1"/>
  <c r="E183" i="1"/>
  <c r="E182" i="1"/>
  <c r="D181" i="1"/>
  <c r="D179" i="1" s="1"/>
  <c r="C179" i="1"/>
  <c r="B181" i="1"/>
  <c r="B179" i="1" s="1"/>
  <c r="E180" i="1"/>
  <c r="E178" i="1"/>
  <c r="E177" i="1"/>
  <c r="E176" i="1"/>
  <c r="E175" i="1"/>
  <c r="E174" i="1"/>
  <c r="D173" i="1"/>
  <c r="C173" i="1"/>
  <c r="B173" i="1"/>
  <c r="E172" i="1"/>
  <c r="E171" i="1"/>
  <c r="D170" i="1"/>
  <c r="C170" i="1"/>
  <c r="B170" i="1"/>
  <c r="E169" i="1"/>
  <c r="E168" i="1"/>
  <c r="D167" i="1"/>
  <c r="B167" i="1"/>
  <c r="E166" i="1"/>
  <c r="E165" i="1"/>
  <c r="E164" i="1"/>
  <c r="E163" i="1"/>
  <c r="E162" i="1"/>
  <c r="D161" i="1"/>
  <c r="C161" i="1"/>
  <c r="E160" i="1"/>
  <c r="E159" i="1"/>
  <c r="D158" i="1"/>
  <c r="C158" i="1"/>
  <c r="E156" i="1"/>
  <c r="E155" i="1"/>
  <c r="E153" i="1"/>
  <c r="E152" i="1"/>
  <c r="E151" i="1"/>
  <c r="E150" i="1"/>
  <c r="E149" i="1"/>
  <c r="D148" i="1"/>
  <c r="C148" i="1"/>
  <c r="B148" i="1"/>
  <c r="E147" i="1"/>
  <c r="E146" i="1"/>
  <c r="E145" i="1"/>
  <c r="E144" i="1"/>
  <c r="E143" i="1"/>
  <c r="E142" i="1"/>
  <c r="E141" i="1"/>
  <c r="D140" i="1"/>
  <c r="E140" i="1" s="1"/>
  <c r="C140" i="1"/>
  <c r="E139" i="1"/>
  <c r="E138" i="1"/>
  <c r="E137" i="1"/>
  <c r="E136" i="1"/>
  <c r="E135" i="1"/>
  <c r="E134" i="1"/>
  <c r="D133" i="1"/>
  <c r="C133" i="1"/>
  <c r="B133" i="1"/>
  <c r="E131" i="1"/>
  <c r="E130" i="1"/>
  <c r="E128" i="1"/>
  <c r="E127" i="1"/>
  <c r="E125" i="1"/>
  <c r="E124" i="1"/>
  <c r="D123" i="1"/>
  <c r="E123" i="1" s="1"/>
  <c r="C123" i="1"/>
  <c r="B123" i="1"/>
  <c r="E122" i="1"/>
  <c r="C118" i="1"/>
  <c r="E118" i="1" s="1"/>
  <c r="B118" i="1"/>
  <c r="E117" i="1"/>
  <c r="E116" i="1"/>
  <c r="E115" i="1"/>
  <c r="D114" i="1"/>
  <c r="C114" i="1"/>
  <c r="B114" i="1"/>
  <c r="E109" i="1"/>
  <c r="D108" i="1"/>
  <c r="E108" i="1" s="1"/>
  <c r="C108" i="1"/>
  <c r="B108" i="1"/>
  <c r="E106" i="1"/>
  <c r="E105" i="1"/>
  <c r="E104" i="1"/>
  <c r="E103" i="1"/>
  <c r="E102" i="1"/>
  <c r="C101" i="1"/>
  <c r="E100" i="1"/>
  <c r="E99" i="1"/>
  <c r="E98" i="1"/>
  <c r="E97" i="1"/>
  <c r="E96" i="1"/>
  <c r="E88" i="1"/>
  <c r="E87" i="1"/>
  <c r="E84" i="1"/>
  <c r="E83" i="1"/>
  <c r="E82" i="1"/>
  <c r="E81" i="1"/>
  <c r="E80" i="1"/>
  <c r="C79" i="1"/>
  <c r="E75" i="1"/>
  <c r="E74" i="1"/>
  <c r="E73" i="1"/>
  <c r="C61" i="1"/>
  <c r="C51" i="1"/>
  <c r="C50" i="1"/>
  <c r="C95" i="1" l="1"/>
  <c r="C189" i="1" s="1"/>
  <c r="E154" i="1"/>
  <c r="E179" i="1"/>
  <c r="E133" i="1"/>
  <c r="D95" i="1"/>
  <c r="D89" i="1"/>
  <c r="E72" i="1"/>
  <c r="D132" i="1"/>
  <c r="C132" i="1"/>
  <c r="E170" i="1"/>
  <c r="E181" i="1"/>
  <c r="E173" i="1"/>
  <c r="E114" i="1"/>
  <c r="E158" i="1"/>
  <c r="E79" i="1"/>
  <c r="E161" i="1"/>
  <c r="B190" i="1"/>
  <c r="E148" i="1"/>
  <c r="E86" i="1"/>
  <c r="E167" i="1"/>
  <c r="C90" i="1"/>
  <c r="D129" i="1" l="1"/>
  <c r="E129" i="1" s="1"/>
  <c r="E132" i="1"/>
  <c r="E89" i="1"/>
  <c r="E95" i="1"/>
  <c r="D90" i="1"/>
  <c r="E90" i="1" s="1"/>
  <c r="D189" i="1" l="1"/>
  <c r="D190" i="1" s="1"/>
  <c r="E189" i="1" l="1"/>
  <c r="E195" i="1"/>
  <c r="E190" i="1" l="1"/>
</calcChain>
</file>

<file path=xl/sharedStrings.xml><?xml version="1.0" encoding="utf-8"?>
<sst xmlns="http://schemas.openxmlformats.org/spreadsheetml/2006/main" count="203" uniqueCount="187">
  <si>
    <t xml:space="preserve">ROTARY INTERNATIONAL </t>
  </si>
  <si>
    <r>
      <rPr>
        <b/>
        <sz val="10"/>
        <rFont val="Times New Roman"/>
        <family val="1"/>
        <charset val="238"/>
      </rPr>
      <t xml:space="preserve">Distrikt 2240 - </t>
    </r>
    <r>
      <rPr>
        <b/>
        <sz val="10"/>
        <color rgb="FF000090"/>
        <rFont val="Times New Roman"/>
        <family val="1"/>
        <charset val="238"/>
      </rPr>
      <t>Česká republika a Slovenská republika</t>
    </r>
  </si>
  <si>
    <t>Finanční výbor distriktu</t>
  </si>
  <si>
    <t xml:space="preserve"> </t>
  </si>
  <si>
    <t>Obsah:</t>
  </si>
  <si>
    <t>1. Rozpočet distriktu</t>
  </si>
  <si>
    <t xml:space="preserve">Zpracoval předseda finančního výboru – Vladimír Jandík </t>
  </si>
  <si>
    <t>ve spolupráci s výbory a komisemi Distriktu 2240</t>
  </si>
  <si>
    <t>1. VÝCHOZÍ INFORMACE PRO SESTAVENÍ ROZPOČTU DISTRIKTU PRO</t>
  </si>
  <si>
    <t xml:space="preserve">d) Tomu odpovídají hodnoty a proměnné:  </t>
  </si>
  <si>
    <t>kurs USD/EUR</t>
  </si>
  <si>
    <t>USD_p_EUR</t>
  </si>
  <si>
    <t>kurs CZK/USD</t>
  </si>
  <si>
    <t>czk_p_USD</t>
  </si>
  <si>
    <t>kurs CZK/EUR</t>
  </si>
  <si>
    <t>czk_p_eur</t>
  </si>
  <si>
    <t>kilometrovné</t>
  </si>
  <si>
    <t>czk_km</t>
  </si>
  <si>
    <t>p_C</t>
  </si>
  <si>
    <t>p_S</t>
  </si>
  <si>
    <t>I: Přehled příspěvků a darů odváděných prostřednictvím Rotary klubů</t>
  </si>
  <si>
    <t>USD</t>
  </si>
  <si>
    <t>EUR</t>
  </si>
  <si>
    <t>Kč</t>
  </si>
  <si>
    <t xml:space="preserve">1. Členské příspěvky na 1 člena poukazované kluby v US dolarech nebo EUR na účet RI </t>
  </si>
  <si>
    <t>Členské příspěvky odváděné v Kč nebo v EUR na účty Distriktu 2240 celkem</t>
  </si>
  <si>
    <t>Parametrické určení na člena:</t>
  </si>
  <si>
    <r>
      <rPr>
        <sz val="9"/>
        <color rgb="FF000000"/>
        <rFont val="Times New Roman"/>
        <family val="1"/>
        <charset val="238"/>
      </rPr>
      <t>Dar na PolioPlus (</t>
    </r>
    <r>
      <rPr>
        <b/>
        <sz val="9"/>
        <color rgb="FF000000"/>
        <rFont val="Times New Roman"/>
        <family val="1"/>
        <charset val="238"/>
      </rPr>
      <t>10 USD na člena</t>
    </r>
    <r>
      <rPr>
        <sz val="9"/>
        <color rgb="FF000000"/>
        <rFont val="Times New Roman"/>
        <family val="1"/>
        <charset val="238"/>
      </rPr>
      <t>)</t>
    </r>
  </si>
  <si>
    <t>1. Příjmy</t>
  </si>
  <si>
    <t>Skutečnost</t>
  </si>
  <si>
    <t>Rozpočet</t>
  </si>
  <si>
    <t>v Kč</t>
  </si>
  <si>
    <t>v EUR</t>
  </si>
  <si>
    <t xml:space="preserve">1.1 Členské příspěvky odváděné RC do rozpočtu  Distriktu 2240 celkem  </t>
  </si>
  <si>
    <t xml:space="preserve">1.2 Dary a mimoř. příspěvky do rozpočtu  Distriktu 2240 celkem </t>
  </si>
  <si>
    <t>1.2.1 Ze zahraničí</t>
  </si>
  <si>
    <t>1.2.2 Od institucí</t>
  </si>
  <si>
    <t>1.3 Ostatní příjmy D 2240</t>
  </si>
  <si>
    <t>1.3.1 Grant RI</t>
  </si>
  <si>
    <t xml:space="preserve">1.3.2 Dary </t>
  </si>
  <si>
    <t>1.3.3 Příjmy z RI</t>
  </si>
  <si>
    <t>1.3.4 PR příjmy</t>
  </si>
  <si>
    <t>1.3.5 Ostatní</t>
  </si>
  <si>
    <t>2. Výdaje</t>
  </si>
  <si>
    <t>2.1.01 Výlohy DG</t>
  </si>
  <si>
    <t>2.1.02 Výlohy IPDG</t>
  </si>
  <si>
    <t>2.1.03 Výlohy DGE</t>
  </si>
  <si>
    <t>2.1.04 Výlohy DGN</t>
  </si>
  <si>
    <t>2.1.05 Asistenti guvernéra</t>
  </si>
  <si>
    <t>2.1.06 Distriktní sekretář</t>
  </si>
  <si>
    <t>2.1.06.1 Činnost DS</t>
  </si>
  <si>
    <t>2.1.06.2 Činnost asistenta DS</t>
  </si>
  <si>
    <t xml:space="preserve">2.1.06.4 Poštovné </t>
  </si>
  <si>
    <t>2.1.07  Výdaje na školení a konference</t>
  </si>
  <si>
    <t>2.1.08 Vedení webových stránek</t>
  </si>
  <si>
    <t>2.1.08.1 Serverhosting,mail server, zál.</t>
  </si>
  <si>
    <t>2.1.08.2 Správa, vývoj, podpora</t>
  </si>
  <si>
    <t>2.1.08.3 Nová web. aplikace a ostatní</t>
  </si>
  <si>
    <t>2.1.09 Účetnictví a pojištění</t>
  </si>
  <si>
    <t>2.1.09.1 Účetnictví</t>
  </si>
  <si>
    <t>2.1.10 Ostatní výdaje na správu</t>
  </si>
  <si>
    <t>2.1.10.1 Ubytování činovníků PETS a DS</t>
  </si>
  <si>
    <t>2.2 Výdaje na činnost výb.a komisí</t>
  </si>
  <si>
    <t>2.2.01 Rozvoj člen. základny a zakl. klubů</t>
  </si>
  <si>
    <t>2.2.03 ROTARY GOOD NEWS</t>
  </si>
  <si>
    <r>
      <rPr>
        <sz val="9"/>
        <rFont val="Times New Roman"/>
        <family val="1"/>
        <charset val="238"/>
      </rPr>
      <t xml:space="preserve">2.2.3.1 </t>
    </r>
    <r>
      <rPr>
        <b/>
        <sz val="9"/>
        <rFont val="Times New Roman"/>
        <family val="1"/>
        <charset val="238"/>
      </rPr>
      <t>Výdaje</t>
    </r>
  </si>
  <si>
    <t>2.2.03.1 Redakční práce</t>
  </si>
  <si>
    <t>2.2.03.2 Grafika</t>
  </si>
  <si>
    <t>2.2.03.3 Elektronická verze</t>
  </si>
  <si>
    <t>2.2.03.4 Tiskárna</t>
  </si>
  <si>
    <t>2.2.03.5 Distribuce</t>
  </si>
  <si>
    <t>2.2.03.6 Ostatní</t>
  </si>
  <si>
    <r>
      <rPr>
        <sz val="9"/>
        <rFont val="Times New Roman"/>
        <family val="1"/>
        <charset val="238"/>
      </rPr>
      <t xml:space="preserve">2.2.3.2 </t>
    </r>
    <r>
      <rPr>
        <b/>
        <sz val="9"/>
        <rFont val="Times New Roman"/>
        <family val="1"/>
        <charset val="238"/>
      </rPr>
      <t>Režijní náklady</t>
    </r>
  </si>
  <si>
    <t>2.2.03.7 Pronájem</t>
  </si>
  <si>
    <t>2.2.03.8 Vybavení</t>
  </si>
  <si>
    <t>2.2.03.9 Kancelářské potřeby</t>
  </si>
  <si>
    <t>2.2.03.10 Cestovné</t>
  </si>
  <si>
    <t xml:space="preserve">2.2.03.11 Poštovné </t>
  </si>
  <si>
    <t>2.2.03.12 Ostatní</t>
  </si>
  <si>
    <t>2.2.03.13 Inzerce</t>
  </si>
  <si>
    <t>2.2.04 Public Relations</t>
  </si>
  <si>
    <t>2.2.04.1 PR příspěvek grant RI</t>
  </si>
  <si>
    <t>2.2.04.2 PR komise</t>
  </si>
  <si>
    <t>2.2.04.3 PR projekt</t>
  </si>
  <si>
    <t>2.2.04.4 PR VSE (dříve GSE) příchozí</t>
  </si>
  <si>
    <t>2.2.04.5 PR VSE (dříve GSE) odchozí</t>
  </si>
  <si>
    <t>2.2.05 Nadace Rotary</t>
  </si>
  <si>
    <t>2.2.05.1 Plánované výdaje</t>
  </si>
  <si>
    <t>2.2.05.2 Dodatečné výdaje-školení</t>
  </si>
  <si>
    <t>2.2.12.1 Cestovné</t>
  </si>
  <si>
    <t>2.2.12.2 Ostatní</t>
  </si>
  <si>
    <t>2.2.13.1 Cestovné</t>
  </si>
  <si>
    <t>2.2.13.2 Ostatní</t>
  </si>
  <si>
    <t>2.3 Dary a příspěvky</t>
  </si>
  <si>
    <t>2.3.1 Dar do programových fondů TRF</t>
  </si>
  <si>
    <t>2.3.2 Dary Polio</t>
  </si>
  <si>
    <t>2.3.2.1 Dar na PolioPlus</t>
  </si>
  <si>
    <t>2.3.2.2 Mimořádný dar na POLIO</t>
  </si>
  <si>
    <t>;;;;;;;;;;;;;;;;;;;;;;;;;;;;;;;;;;;;;;;;;;;;;;;;;;;;;;;;;;</t>
  </si>
  <si>
    <t>2.4 Výdaje celkem</t>
  </si>
  <si>
    <t>2.5 Bilance příjmů a výdajů celkem</t>
  </si>
  <si>
    <t>1.2.3 Na PETS a DŠS</t>
  </si>
  <si>
    <t>1.2.4 Na Distriktní konferenci</t>
  </si>
  <si>
    <t>1.2.5 Na seznamy členů</t>
  </si>
  <si>
    <t>1.2.6 Ostatní</t>
  </si>
  <si>
    <t>2.1.07.1 PETS a DŠS</t>
  </si>
  <si>
    <t>2.1.07.2 Guv.rada Poradní výbor guv.</t>
  </si>
  <si>
    <t>2.1.07.3 Školení sekretářů</t>
  </si>
  <si>
    <t>2.1.07.4 Školení ADG</t>
  </si>
  <si>
    <t>2.1.09.2 Účetní program a vývoj aplikace</t>
  </si>
  <si>
    <t>2.1.09.4 Pojištění distriktu</t>
  </si>
  <si>
    <t>2.1.10.2 Ubyt. a účast činovníků  na DK</t>
  </si>
  <si>
    <t>2.1.10.3 Seznamy členů-tisk a distribuce</t>
  </si>
  <si>
    <t>2.3.3 Příspěvek na DK</t>
  </si>
  <si>
    <t>2.3.6 Ostatní příspěvky</t>
  </si>
  <si>
    <t>2.3.5 Příspěvek na RYLA</t>
  </si>
  <si>
    <r>
      <t xml:space="preserve">  </t>
    </r>
    <r>
      <rPr>
        <sz val="10"/>
        <rFont val="Times New Roman"/>
        <family val="1"/>
        <charset val="238"/>
      </rPr>
      <t xml:space="preserve"> </t>
    </r>
  </si>
  <si>
    <t>2.1.10.4 Ostatní výdaje</t>
  </si>
  <si>
    <t>Rotary district governor funding</t>
  </si>
  <si>
    <t>1.4 Nevyčerpané prostředky  (zůstatky na účtech distriktu) k 1. 7. odhad</t>
  </si>
  <si>
    <r>
      <rPr>
        <sz val="9"/>
        <rFont val="Times New Roman"/>
        <family val="1"/>
        <charset val="238"/>
      </rPr>
      <t>1.4.1 Ú</t>
    </r>
    <r>
      <rPr>
        <sz val="9"/>
        <color rgb="FF000000"/>
        <rFont val="Times New Roman"/>
        <family val="1"/>
        <charset val="238"/>
      </rPr>
      <t>čty</t>
    </r>
    <r>
      <rPr>
        <sz val="9"/>
        <rFont val="Times New Roman"/>
        <family val="1"/>
        <charset val="238"/>
      </rPr>
      <t xml:space="preserve"> správy distriktu</t>
    </r>
  </si>
  <si>
    <t>1.4.2 Účty Výměny mládeže</t>
  </si>
  <si>
    <t>1.5 Celkem příjmy bez zůstatků na účtech</t>
  </si>
  <si>
    <t>1.6 Celkem disponibilní zdroje včetně                    počátečních stavů na účtech</t>
  </si>
  <si>
    <t>1.7 Rotary distrikt governor funding</t>
  </si>
  <si>
    <t>2.2.06 Rotaract</t>
  </si>
  <si>
    <t xml:space="preserve">2.2.06.1 Cestovné </t>
  </si>
  <si>
    <t>2.2.07 Výbor Pro službu mládeži</t>
  </si>
  <si>
    <t>2.2.07.1 Cestovné</t>
  </si>
  <si>
    <t>2.2.07.2 Ostatní</t>
  </si>
  <si>
    <t>2.2.10 Finanční výbor</t>
  </si>
  <si>
    <t>2.2.11.1 Cestovné</t>
  </si>
  <si>
    <t>2.2.11.2 Ostatní</t>
  </si>
  <si>
    <t>2.2.13 Leadership Institute</t>
  </si>
  <si>
    <t>2.2.14 Alumni</t>
  </si>
  <si>
    <t>2.2.15 Fellowships</t>
  </si>
  <si>
    <t>2.2.16 Rezerva na projekty</t>
  </si>
  <si>
    <t>2.6 Výdaje DG z fondu RI</t>
  </si>
  <si>
    <t>2.1 Výdaje na správu distriktu</t>
  </si>
  <si>
    <t>2.2.02 Výbor Výměny mládeže</t>
  </si>
  <si>
    <t>2.2.05.3 Distriktní granty - dotace</t>
  </si>
  <si>
    <t>2.3.7 Příspěvky na projeky RC a RAC</t>
  </si>
  <si>
    <t>2.7 Zůstatky na bank.účtech k 30.6.</t>
  </si>
  <si>
    <t>počet členů v ČR v roce 22/23</t>
  </si>
  <si>
    <t>počet členů v SR v roce 22/23</t>
  </si>
  <si>
    <t>2.6.1 Návštěvy klubů</t>
  </si>
  <si>
    <t>2.6.2 Meetings, Trainings, Conference</t>
  </si>
  <si>
    <t>2.6.3 Kancelářské výdaje</t>
  </si>
  <si>
    <t>2023/ 2024</t>
  </si>
  <si>
    <t>2.1.09.3 Nájem za spis. Službu</t>
  </si>
  <si>
    <t>c) Cestovní náhrady za použití osobního automobilu zůstávají na úrovni 3 Kč/km, resp. 0,12 EUR/km</t>
  </si>
  <si>
    <t>2. Komentář k rozpočtu</t>
  </si>
  <si>
    <t>2.2.12 Výbor pro pravidla a postupy</t>
  </si>
  <si>
    <t>2.2.11Výbor pro profesní službu a etiku</t>
  </si>
  <si>
    <t>2.8 Do fondu podpory VM (8 EUR za čl.)</t>
  </si>
  <si>
    <t xml:space="preserve">2.3.4 Příspěvek na VM </t>
  </si>
  <si>
    <r>
      <rPr>
        <sz val="9"/>
        <color rgb="FF000000"/>
        <rFont val="Times New Roman"/>
        <family val="1"/>
        <charset val="238"/>
      </rPr>
      <t>Fond podpory mládeže (</t>
    </r>
    <r>
      <rPr>
        <b/>
        <sz val="9"/>
        <color rgb="FF000000"/>
        <rFont val="Times New Roman"/>
        <family val="1"/>
        <charset val="238"/>
      </rPr>
      <t>8 EUR na člena</t>
    </r>
    <r>
      <rPr>
        <sz val="9"/>
        <color rgb="FF000000"/>
        <rFont val="Times New Roman"/>
        <family val="1"/>
        <charset val="238"/>
      </rPr>
      <t>)</t>
    </r>
  </si>
  <si>
    <t>2024/ 2025</t>
  </si>
  <si>
    <t>2.1.06.3 Služby a energie</t>
  </si>
  <si>
    <t>2.2.06.2 Ostatní náklady vč. REM</t>
  </si>
  <si>
    <t>2.2.08 ICC</t>
  </si>
  <si>
    <t>2.2.09 ICC -</t>
  </si>
  <si>
    <t>na období od 1. 7. 2025 do 30.6.2026</t>
  </si>
  <si>
    <t>Předkládá Jan Bílek</t>
  </si>
  <si>
    <t>guvernér Distriktu 2240 na rok 2025 - 2026</t>
  </si>
  <si>
    <t>ROK 2025/2026</t>
  </si>
  <si>
    <t>a) Průměrný stav aktivní členů 1260</t>
  </si>
  <si>
    <t>b) Pro přepočet Kč/EUR byla použita predikce devizového kurzu 24,95 Kč/1EUR</t>
  </si>
  <si>
    <t>a poměr 1,07 USD/EUR</t>
  </si>
  <si>
    <t>Rozpočet 2024/2025</t>
  </si>
  <si>
    <t>Členské příspěvky odváděné přímo na účet Rotary International celkem</t>
  </si>
  <si>
    <t>z toho za červenec až prosinec do 31/7/2025</t>
  </si>
  <si>
    <t>z toho za leden až červen do 31/1/2026</t>
  </si>
  <si>
    <t>v tom za červenec až prosinec do 31/7/2025</t>
  </si>
  <si>
    <t>v tom za leden až červen do 31/1/2026</t>
  </si>
  <si>
    <t>II. Plánované příjmy a výdaje na období od 1. července 2025 do 30. června 2026</t>
  </si>
  <si>
    <t>2023 /2024</t>
  </si>
  <si>
    <t>2025/ 2026</t>
  </si>
  <si>
    <t>2025/2026</t>
  </si>
  <si>
    <t>2.1.10.5 Administrativa a pronájem sídla</t>
  </si>
  <si>
    <t>2.1.06.5 Cestovné</t>
  </si>
  <si>
    <t>2.1.06.6 Ostatní</t>
  </si>
  <si>
    <t>Limit poplatků na účastníka                 PETS a DŠS</t>
  </si>
  <si>
    <t xml:space="preserve">                                                               DK</t>
  </si>
  <si>
    <t>Druhy příspěvků odváděných členy klubů v rozpočtovém roce 2025/2026</t>
  </si>
  <si>
    <t>2. Členské příspěvky na 1 člena poukazované kluby v Kč nebo v EUR na účet distriktu</t>
  </si>
  <si>
    <t>Návrh rozpočtu na DK v Ostravě dne 17.5.2025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</si>
</sst>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$-409]#,##0.00"/>
    <numFmt numFmtId="165" formatCode="#,##0.00_ ;[Red]\-#,##0.00\ "/>
    <numFmt numFmtId="166" formatCode="#,##0.0000"/>
    <numFmt numFmtId="167" formatCode="#,##0.000"/>
    <numFmt numFmtId="168" formatCode="#,##0.0000000000"/>
    <numFmt numFmtId="169" formatCode="[$€-2]\ #,##0.00"/>
    <numFmt numFmtId="170" formatCode="#,##0.00\ [$Kč-405]"/>
    <numFmt numFmtId="171" formatCode="#,##0.00&quot; Kč&quot;"/>
    <numFmt numFmtId="172" formatCode="0.0%"/>
    <numFmt numFmtId="173" formatCode="#,##0&quot; Kč&quot;"/>
    <numFmt numFmtId="174" formatCode="#,##0\ [$Kč-405]"/>
    <numFmt numFmtId="175" formatCode="[$€-C07]\ #,##0"/>
    <numFmt numFmtId="176" formatCode="[$€-2]\ #,##0"/>
  </numFmts>
  <fonts count="31">
    <font>
      <sz val="10"/>
      <name val="Times New Roman"/>
      <charset val="1"/>
    </font>
    <font>
      <u/>
      <sz val="10"/>
      <color rgb="FF0000D4"/>
      <name val="Arial CE"/>
      <charset val="1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b/>
      <sz val="12"/>
      <color rgb="FF000090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009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color rgb="FF00009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00009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ourier New"/>
      <family val="3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FDFE0"/>
        <bgColor rgb="FFDBE2ED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DFDFE0"/>
      </patternFill>
    </fill>
    <fill>
      <patternFill patternType="solid">
        <fgColor rgb="FFF9FBE5"/>
        <bgColor rgb="FFFFFFFF"/>
      </patternFill>
    </fill>
    <fill>
      <patternFill patternType="solid">
        <fgColor rgb="FFDBE2ED"/>
        <bgColor rgb="FFDFDFE0"/>
      </patternFill>
    </fill>
    <fill>
      <patternFill patternType="solid">
        <fgColor rgb="FFCCFFFF"/>
        <bgColor rgb="FFCCFFCC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84">
    <xf numFmtId="0" fontId="0" fillId="0" borderId="0" xfId="0"/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165" fontId="11" fillId="0" borderId="0" xfId="0" applyNumberFormat="1" applyFont="1" applyAlignment="1">
      <alignment shrinkToFit="1"/>
    </xf>
    <xf numFmtId="0" fontId="10" fillId="0" borderId="0" xfId="0" applyFont="1" applyAlignment="1">
      <alignment horizontal="left" shrinkToFit="1"/>
    </xf>
    <xf numFmtId="165" fontId="11" fillId="0" borderId="0" xfId="0" applyNumberFormat="1" applyFont="1" applyAlignment="1">
      <alignment horizontal="left" shrinkToFit="1"/>
    </xf>
    <xf numFmtId="0" fontId="8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indent="4"/>
    </xf>
    <xf numFmtId="0" fontId="13" fillId="0" borderId="0" xfId="0" applyFont="1" applyAlignment="1">
      <alignment horizontal="left" indent="4"/>
    </xf>
    <xf numFmtId="164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6" fontId="0" fillId="3" borderId="0" xfId="0" applyNumberFormat="1" applyFill="1" applyProtection="1">
      <protection locked="0"/>
    </xf>
    <xf numFmtId="167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 shrinkToFit="1"/>
    </xf>
    <xf numFmtId="4" fontId="0" fillId="3" borderId="0" xfId="0" applyNumberFormat="1" applyFill="1" applyProtection="1">
      <protection locked="0"/>
    </xf>
    <xf numFmtId="3" fontId="0" fillId="3" borderId="0" xfId="0" applyNumberFormat="1" applyFill="1" applyProtection="1">
      <protection locked="0"/>
    </xf>
    <xf numFmtId="0" fontId="13" fillId="0" borderId="0" xfId="0" applyFont="1" applyAlignment="1">
      <alignment horizontal="left"/>
    </xf>
    <xf numFmtId="164" fontId="0" fillId="0" borderId="0" xfId="0" applyNumberFormat="1"/>
    <xf numFmtId="0" fontId="16" fillId="4" borderId="2" xfId="0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 wrapText="1"/>
    </xf>
    <xf numFmtId="164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69" fontId="16" fillId="0" borderId="7" xfId="0" applyNumberFormat="1" applyFont="1" applyBorder="1" applyAlignment="1">
      <alignment horizontal="center" vertical="center" wrapText="1"/>
    </xf>
    <xf numFmtId="170" fontId="16" fillId="0" borderId="7" xfId="0" applyNumberFormat="1" applyFont="1" applyBorder="1" applyAlignment="1">
      <alignment horizontal="center" vertical="center" wrapText="1"/>
    </xf>
    <xf numFmtId="171" fontId="1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169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71" fontId="19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7" xfId="0" applyNumberFormat="1" applyFont="1" applyBorder="1" applyAlignment="1">
      <alignment horizontal="center" vertical="center" wrapText="1"/>
    </xf>
    <xf numFmtId="169" fontId="18" fillId="0" borderId="7" xfId="0" applyNumberFormat="1" applyFont="1" applyBorder="1" applyAlignment="1">
      <alignment horizontal="center" vertical="center" wrapText="1"/>
    </xf>
    <xf numFmtId="0" fontId="20" fillId="4" borderId="6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left" vertical="center" wrapText="1"/>
    </xf>
    <xf numFmtId="170" fontId="18" fillId="0" borderId="7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horizontal="left"/>
    </xf>
    <xf numFmtId="172" fontId="0" fillId="0" borderId="0" xfId="0" applyNumberFormat="1"/>
    <xf numFmtId="0" fontId="19" fillId="4" borderId="6" xfId="0" applyFont="1" applyFill="1" applyBorder="1" applyAlignment="1">
      <alignment horizontal="left" vertical="center" wrapText="1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169" fontId="16" fillId="0" borderId="10" xfId="0" applyNumberFormat="1" applyFont="1" applyBorder="1" applyAlignment="1">
      <alignment horizontal="right" vertical="center" wrapText="1"/>
    </xf>
    <xf numFmtId="171" fontId="17" fillId="6" borderId="11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3" fontId="15" fillId="4" borderId="12" xfId="0" applyNumberFormat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top" wrapText="1"/>
    </xf>
    <xf numFmtId="0" fontId="15" fillId="4" borderId="14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top" wrapText="1"/>
    </xf>
    <xf numFmtId="0" fontId="25" fillId="4" borderId="2" xfId="0" applyFont="1" applyFill="1" applyBorder="1" applyAlignment="1">
      <alignment vertical="center" wrapText="1"/>
    </xf>
    <xf numFmtId="173" fontId="26" fillId="5" borderId="3" xfId="0" applyNumberFormat="1" applyFont="1" applyFill="1" applyBorder="1" applyAlignment="1" applyProtection="1">
      <alignment horizontal="right" vertical="center" wrapText="1"/>
      <protection locked="0"/>
    </xf>
    <xf numFmtId="174" fontId="26" fillId="0" borderId="3" xfId="0" applyNumberFormat="1" applyFont="1" applyBorder="1" applyAlignment="1">
      <alignment horizontal="right" vertical="center" wrapText="1"/>
    </xf>
    <xf numFmtId="175" fontId="20" fillId="0" borderId="4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center" vertical="top" wrapText="1"/>
    </xf>
    <xf numFmtId="4" fontId="0" fillId="0" borderId="0" xfId="0" applyNumberFormat="1" applyAlignment="1">
      <alignment horizontal="left"/>
    </xf>
    <xf numFmtId="0" fontId="25" fillId="4" borderId="6" xfId="0" applyFont="1" applyFill="1" applyBorder="1" applyAlignment="1">
      <alignment vertical="center" wrapText="1"/>
    </xf>
    <xf numFmtId="173" fontId="26" fillId="0" borderId="3" xfId="0" applyNumberFormat="1" applyFont="1" applyBorder="1" applyAlignment="1" applyProtection="1">
      <alignment horizontal="right" vertical="center" wrapText="1"/>
      <protection locked="0"/>
    </xf>
    <xf numFmtId="165" fontId="17" fillId="0" borderId="0" xfId="0" applyNumberFormat="1" applyFont="1" applyAlignment="1">
      <alignment horizontal="center" vertical="top" wrapText="1"/>
    </xf>
    <xf numFmtId="0" fontId="18" fillId="7" borderId="6" xfId="0" applyFont="1" applyFill="1" applyBorder="1" applyAlignment="1">
      <alignment vertical="center" wrapText="1"/>
    </xf>
    <xf numFmtId="173" fontId="26" fillId="5" borderId="3" xfId="0" applyNumberFormat="1" applyFont="1" applyFill="1" applyBorder="1" applyAlignment="1">
      <alignment horizontal="right" vertical="center" wrapText="1"/>
    </xf>
    <xf numFmtId="174" fontId="26" fillId="5" borderId="3" xfId="0" applyNumberFormat="1" applyFont="1" applyFill="1" applyBorder="1" applyAlignment="1">
      <alignment horizontal="right" vertical="center" wrapText="1"/>
    </xf>
    <xf numFmtId="0" fontId="25" fillId="4" borderId="6" xfId="0" applyFont="1" applyFill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74" fontId="26" fillId="5" borderId="3" xfId="0" applyNumberFormat="1" applyFont="1" applyFill="1" applyBorder="1" applyAlignment="1" applyProtection="1">
      <alignment horizontal="right" vertical="center" wrapText="1"/>
      <protection locked="0"/>
    </xf>
    <xf numFmtId="49" fontId="18" fillId="7" borderId="6" xfId="0" applyNumberFormat="1" applyFont="1" applyFill="1" applyBorder="1" applyAlignment="1">
      <alignment vertical="center" wrapText="1"/>
    </xf>
    <xf numFmtId="165" fontId="27" fillId="0" borderId="0" xfId="0" applyNumberFormat="1" applyFont="1" applyAlignment="1">
      <alignment horizontal="center" vertical="top" wrapText="1"/>
    </xf>
    <xf numFmtId="165" fontId="28" fillId="0" borderId="0" xfId="0" applyNumberFormat="1" applyFont="1" applyAlignment="1">
      <alignment horizontal="center" vertical="top" wrapText="1"/>
    </xf>
    <xf numFmtId="0" fontId="20" fillId="4" borderId="6" xfId="0" applyFont="1" applyFill="1" applyBorder="1" applyAlignment="1">
      <alignment vertical="top" wrapText="1"/>
    </xf>
    <xf numFmtId="165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1" fillId="4" borderId="6" xfId="0" applyFont="1" applyFill="1" applyBorder="1" applyAlignment="1">
      <alignment horizontal="left" vertical="center" wrapText="1"/>
    </xf>
    <xf numFmtId="174" fontId="21" fillId="4" borderId="3" xfId="0" applyNumberFormat="1" applyFont="1" applyFill="1" applyBorder="1" applyAlignment="1">
      <alignment horizontal="right" vertical="center" wrapText="1"/>
    </xf>
    <xf numFmtId="176" fontId="21" fillId="4" borderId="4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3" fontId="13" fillId="0" borderId="0" xfId="0" applyNumberFormat="1" applyFont="1" applyAlignment="1">
      <alignment vertical="top" wrapText="1"/>
    </xf>
    <xf numFmtId="3" fontId="0" fillId="0" borderId="0" xfId="0" applyNumberFormat="1"/>
    <xf numFmtId="173" fontId="19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9" fillId="5" borderId="7" xfId="0" applyNumberFormat="1" applyFont="1" applyFill="1" applyBorder="1" applyAlignment="1" applyProtection="1">
      <alignment horizontal="right" vertical="center" wrapText="1"/>
      <protection locked="0"/>
    </xf>
    <xf numFmtId="176" fontId="21" fillId="0" borderId="4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right" vertical="top" wrapText="1"/>
    </xf>
    <xf numFmtId="16" fontId="19" fillId="4" borderId="6" xfId="0" applyNumberFormat="1" applyFont="1" applyFill="1" applyBorder="1" applyAlignment="1">
      <alignment horizontal="left" vertical="center" wrapText="1"/>
    </xf>
    <xf numFmtId="173" fontId="19" fillId="4" borderId="7" xfId="0" applyNumberFormat="1" applyFont="1" applyFill="1" applyBorder="1" applyAlignment="1">
      <alignment horizontal="right" vertical="center" wrapText="1"/>
    </xf>
    <xf numFmtId="49" fontId="19" fillId="7" borderId="6" xfId="0" applyNumberFormat="1" applyFont="1" applyFill="1" applyBorder="1" applyAlignment="1">
      <alignment horizontal="left" vertical="center" wrapText="1"/>
    </xf>
    <xf numFmtId="174" fontId="19" fillId="4" borderId="7" xfId="0" applyNumberFormat="1" applyFont="1" applyFill="1" applyBorder="1" applyAlignment="1">
      <alignment horizontal="right" vertical="center" wrapText="1"/>
    </xf>
    <xf numFmtId="0" fontId="19" fillId="7" borderId="6" xfId="0" applyFont="1" applyFill="1" applyBorder="1" applyAlignment="1">
      <alignment vertical="center" wrapText="1"/>
    </xf>
    <xf numFmtId="165" fontId="29" fillId="0" borderId="0" xfId="0" applyNumberFormat="1" applyFont="1"/>
    <xf numFmtId="165" fontId="1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165" fontId="13" fillId="0" borderId="0" xfId="0" applyNumberFormat="1" applyFont="1" applyAlignment="1">
      <alignment horizontal="right" vertical="top" wrapText="1"/>
    </xf>
    <xf numFmtId="0" fontId="2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6" fillId="4" borderId="6" xfId="0" applyFont="1" applyFill="1" applyBorder="1" applyAlignment="1">
      <alignment horizontal="left" vertical="center" wrapText="1"/>
    </xf>
    <xf numFmtId="173" fontId="21" fillId="4" borderId="7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18" fillId="4" borderId="6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top" wrapText="1"/>
    </xf>
    <xf numFmtId="49" fontId="18" fillId="7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173" fontId="18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8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26" fillId="4" borderId="7" xfId="0" applyNumberFormat="1" applyFont="1" applyFill="1" applyBorder="1" applyAlignment="1">
      <alignment horizontal="right" vertical="center"/>
    </xf>
    <xf numFmtId="173" fontId="26" fillId="4" borderId="7" xfId="0" applyNumberFormat="1" applyFont="1" applyFill="1" applyBorder="1" applyAlignment="1">
      <alignment horizontal="right" vertical="center"/>
    </xf>
    <xf numFmtId="173" fontId="18" fillId="4" borderId="7" xfId="0" applyNumberFormat="1" applyFont="1" applyFill="1" applyBorder="1" applyAlignment="1">
      <alignment horizontal="right" vertical="center" wrapText="1"/>
    </xf>
    <xf numFmtId="174" fontId="18" fillId="4" borderId="7" xfId="0" applyNumberFormat="1" applyFont="1" applyFill="1" applyBorder="1" applyAlignment="1">
      <alignment horizontal="right" vertical="center" wrapText="1"/>
    </xf>
    <xf numFmtId="49" fontId="19" fillId="7" borderId="6" xfId="0" applyNumberFormat="1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173" fontId="26" fillId="4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174" fontId="3" fillId="0" borderId="0" xfId="0" applyNumberFormat="1" applyFont="1" applyAlignment="1">
      <alignment horizontal="center" vertical="top" wrapText="1"/>
    </xf>
    <xf numFmtId="0" fontId="21" fillId="4" borderId="9" xfId="0" applyFont="1" applyFill="1" applyBorder="1" applyAlignment="1">
      <alignment horizontal="left" vertical="center" wrapText="1"/>
    </xf>
    <xf numFmtId="173" fontId="26" fillId="4" borderId="10" xfId="0" applyNumberFormat="1" applyFont="1" applyFill="1" applyBorder="1" applyAlignment="1">
      <alignment horizontal="right" vertical="center" wrapText="1"/>
    </xf>
    <xf numFmtId="176" fontId="21" fillId="4" borderId="11" xfId="0" applyNumberFormat="1" applyFont="1" applyFill="1" applyBorder="1" applyAlignment="1">
      <alignment horizontal="right" vertical="center" wrapText="1"/>
    </xf>
    <xf numFmtId="170" fontId="26" fillId="0" borderId="7" xfId="0" applyNumberFormat="1" applyFont="1" applyBorder="1" applyAlignment="1">
      <alignment horizontal="center" vertical="center" wrapText="1"/>
    </xf>
    <xf numFmtId="169" fontId="26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shrinkToFit="1"/>
    </xf>
    <xf numFmtId="0" fontId="16" fillId="4" borderId="6" xfId="0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4" shrinkToFit="1"/>
    </xf>
    <xf numFmtId="169" fontId="16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9" xfId="0" applyFont="1" applyFill="1" applyBorder="1" applyAlignment="1">
      <alignment horizontal="left" vertical="center" wrapText="1"/>
    </xf>
    <xf numFmtId="14" fontId="16" fillId="4" borderId="6" xfId="0" applyNumberFormat="1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13" fillId="0" borderId="0" xfId="0" applyFont="1"/>
    <xf numFmtId="0" fontId="28" fillId="0" borderId="0" xfId="0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7" fillId="7" borderId="6" xfId="0" applyFont="1" applyFill="1" applyBorder="1" applyAlignment="1">
      <alignment vertical="center" wrapText="1"/>
    </xf>
    <xf numFmtId="170" fontId="25" fillId="0" borderId="10" xfId="0" applyNumberFormat="1" applyFont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top" wrapText="1"/>
    </xf>
    <xf numFmtId="0" fontId="16" fillId="7" borderId="6" xfId="0" applyFont="1" applyFill="1" applyBorder="1" applyAlignment="1">
      <alignment horizontal="left" vertical="center" wrapText="1"/>
    </xf>
    <xf numFmtId="49" fontId="16" fillId="7" borderId="6" xfId="0" applyNumberFormat="1" applyFont="1" applyFill="1" applyBorder="1" applyAlignment="1">
      <alignment horizontal="left" vertical="center" wrapText="1"/>
    </xf>
    <xf numFmtId="49" fontId="17" fillId="7" borderId="6" xfId="0" applyNumberFormat="1" applyFont="1" applyFill="1" applyBorder="1" applyAlignment="1">
      <alignment vertical="center" wrapText="1"/>
    </xf>
    <xf numFmtId="173" fontId="25" fillId="4" borderId="7" xfId="0" applyNumberFormat="1" applyFont="1" applyFill="1" applyBorder="1" applyAlignment="1">
      <alignment horizontal="right" vertical="center" wrapText="1"/>
    </xf>
    <xf numFmtId="49" fontId="17" fillId="7" borderId="6" xfId="0" applyNumberFormat="1" applyFont="1" applyFill="1" applyBorder="1" applyAlignment="1">
      <alignment horizontal="left" vertical="center" wrapText="1"/>
    </xf>
    <xf numFmtId="174" fontId="0" fillId="0" borderId="0" xfId="0" applyNumberFormat="1"/>
    <xf numFmtId="173" fontId="17" fillId="5" borderId="7" xfId="0" applyNumberFormat="1" applyFont="1" applyFill="1" applyBorder="1" applyAlignment="1" applyProtection="1">
      <alignment horizontal="right" vertical="center" wrapText="1"/>
      <protection locked="0"/>
    </xf>
    <xf numFmtId="174" fontId="17" fillId="5" borderId="7" xfId="0" applyNumberFormat="1" applyFont="1" applyFill="1" applyBorder="1" applyAlignment="1" applyProtection="1">
      <alignment horizontal="right" vertical="center" wrapText="1"/>
      <protection locked="0"/>
    </xf>
    <xf numFmtId="170" fontId="25" fillId="0" borderId="7" xfId="0" applyNumberFormat="1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wrapText="1"/>
    </xf>
    <xf numFmtId="169" fontId="25" fillId="0" borderId="7" xfId="0" applyNumberFormat="1" applyFont="1" applyBorder="1" applyAlignment="1">
      <alignment horizontal="center" wrapText="1"/>
    </xf>
    <xf numFmtId="173" fontId="25" fillId="4" borderId="1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 shrinkToFit="1"/>
    </xf>
    <xf numFmtId="164" fontId="4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4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15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shrinkToFit="1"/>
    </xf>
    <xf numFmtId="164" fontId="4" fillId="4" borderId="1" xfId="0" applyNumberFormat="1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90"/>
      <rgbColor rgb="FF808000"/>
      <rgbColor rgb="FF6711FF"/>
      <rgbColor rgb="FF008080"/>
      <rgbColor rgb="FFC0C0C0"/>
      <rgbColor rgb="FF808080"/>
      <rgbColor rgb="FF9999FF"/>
      <rgbColor rgb="FF993366"/>
      <rgbColor rgb="FFF9FBE5"/>
      <rgbColor rgb="FFCCFFFF"/>
      <rgbColor rgb="FF660066"/>
      <rgbColor rgb="FFFF8080"/>
      <rgbColor rgb="FF0066CC"/>
      <rgbColor rgb="FFDBE2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DFE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1</xdr:row>
      <xdr:rowOff>0</xdr:rowOff>
    </xdr:from>
    <xdr:to>
      <xdr:col>0</xdr:col>
      <xdr:colOff>1191960</xdr:colOff>
      <xdr:row>3</xdr:row>
      <xdr:rowOff>67680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161640"/>
          <a:ext cx="1153800" cy="473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22"/>
  <sheetViews>
    <sheetView showGridLines="0" tabSelected="1" zoomScale="140" zoomScaleNormal="140" zoomScalePageLayoutView="110" workbookViewId="0">
      <pane xSplit="15132" topLeftCell="G1"/>
      <selection activeCell="E178" sqref="E178"/>
      <selection pane="topRight" activeCell="G66" sqref="G66"/>
    </sheetView>
  </sheetViews>
  <sheetFormatPr defaultRowHeight="13.2"/>
  <cols>
    <col min="1" max="1" width="37.33203125" customWidth="1"/>
    <col min="2" max="2" width="14.77734375" style="1" customWidth="1"/>
    <col min="3" max="4" width="14.77734375" style="2" customWidth="1"/>
    <col min="5" max="5" width="15.33203125" customWidth="1"/>
    <col min="6" max="6" width="19.77734375" style="3" customWidth="1"/>
    <col min="7" max="7" width="52.77734375" style="4" customWidth="1"/>
    <col min="8" max="8" width="15" customWidth="1"/>
    <col min="9" max="9" width="13.109375" customWidth="1"/>
    <col min="10" max="10" width="13" customWidth="1"/>
    <col min="11" max="11" width="23.6640625" customWidth="1"/>
    <col min="12" max="12" width="7.77734375" customWidth="1"/>
    <col min="13" max="13" width="12" customWidth="1"/>
    <col min="14" max="14" width="6.6640625" customWidth="1"/>
    <col min="15" max="15" width="7" customWidth="1"/>
    <col min="16" max="16" width="11.109375" style="5" customWidth="1"/>
    <col min="17" max="1025" width="12" customWidth="1"/>
  </cols>
  <sheetData>
    <row r="2" spans="1:6" ht="15.9" customHeight="1">
      <c r="A2" s="170" t="s">
        <v>0</v>
      </c>
      <c r="B2" s="170"/>
      <c r="C2" s="170"/>
      <c r="D2" s="170"/>
      <c r="E2" s="170"/>
      <c r="F2" s="6"/>
    </row>
    <row r="3" spans="1:6" ht="15.9" customHeight="1">
      <c r="A3" s="170" t="s">
        <v>1</v>
      </c>
      <c r="B3" s="170"/>
      <c r="C3" s="170"/>
      <c r="D3" s="170"/>
      <c r="E3" s="170"/>
    </row>
    <row r="5" spans="1:6" ht="13.8" customHeight="1">
      <c r="A5" s="7" t="s">
        <v>2</v>
      </c>
      <c r="B5" s="8"/>
      <c r="C5" s="9" t="s">
        <v>3</v>
      </c>
      <c r="D5" s="9"/>
    </row>
    <row r="6" spans="1:6" ht="16.5" customHeight="1">
      <c r="A6" s="10" t="s">
        <v>186</v>
      </c>
      <c r="B6" s="11"/>
      <c r="C6" s="12"/>
      <c r="D6" s="12"/>
    </row>
    <row r="7" spans="1:6" ht="12.75" customHeight="1">
      <c r="A7" s="171" t="s">
        <v>162</v>
      </c>
      <c r="B7" s="171"/>
      <c r="C7" s="9"/>
      <c r="D7" s="9"/>
    </row>
    <row r="8" spans="1:6">
      <c r="A8" s="13"/>
      <c r="B8" s="8"/>
      <c r="C8" s="9"/>
      <c r="D8" s="9"/>
    </row>
    <row r="9" spans="1:6">
      <c r="A9" s="14"/>
      <c r="B9" s="8"/>
      <c r="C9" s="9"/>
      <c r="D9" s="9"/>
    </row>
    <row r="10" spans="1:6">
      <c r="A10" s="15" t="s">
        <v>4</v>
      </c>
      <c r="B10" s="8"/>
      <c r="C10" s="9"/>
      <c r="D10" s="9"/>
    </row>
    <row r="11" spans="1:6">
      <c r="A11" s="7" t="s">
        <v>5</v>
      </c>
      <c r="B11" s="8"/>
      <c r="C11" s="9"/>
      <c r="D11" s="9"/>
    </row>
    <row r="12" spans="1:6">
      <c r="A12" s="7" t="s">
        <v>151</v>
      </c>
      <c r="B12" s="8"/>
      <c r="C12" s="9"/>
      <c r="D12" s="9"/>
    </row>
    <row r="13" spans="1:6" ht="14.1" customHeight="1"/>
    <row r="14" spans="1:6">
      <c r="A14" s="16" t="s">
        <v>163</v>
      </c>
    </row>
    <row r="15" spans="1:6">
      <c r="A15" s="16" t="s">
        <v>164</v>
      </c>
    </row>
    <row r="16" spans="1:6">
      <c r="A16" s="16"/>
    </row>
    <row r="17" spans="1:11">
      <c r="A17" s="172" t="s">
        <v>6</v>
      </c>
      <c r="B17" s="172"/>
      <c r="C17" s="172"/>
      <c r="D17" s="172"/>
      <c r="E17" s="172"/>
    </row>
    <row r="18" spans="1:11">
      <c r="A18" s="172" t="s">
        <v>7</v>
      </c>
      <c r="B18" s="172"/>
      <c r="C18" s="172"/>
      <c r="D18" s="172"/>
      <c r="E18" s="172"/>
    </row>
    <row r="19" spans="1:11" ht="15.6">
      <c r="J19" s="17"/>
      <c r="K19" s="17"/>
    </row>
    <row r="22" spans="1:11" ht="15.9" customHeight="1">
      <c r="A22" s="173"/>
      <c r="B22" s="173"/>
      <c r="C22" s="173"/>
      <c r="D22" s="173"/>
      <c r="E22" s="173"/>
    </row>
    <row r="23" spans="1:11" ht="15.75" customHeight="1">
      <c r="A23" s="173"/>
      <c r="B23" s="173"/>
      <c r="C23" s="173"/>
      <c r="D23" s="173"/>
      <c r="E23" s="173"/>
    </row>
    <row r="24" spans="1:11" ht="18.75" customHeight="1">
      <c r="A24" s="174"/>
      <c r="B24" s="174"/>
      <c r="C24" s="174"/>
      <c r="D24" s="174"/>
      <c r="E24" s="174"/>
    </row>
    <row r="25" spans="1:11">
      <c r="A25" s="18"/>
      <c r="B25" s="11"/>
      <c r="C25" s="12"/>
      <c r="D25" s="12"/>
    </row>
    <row r="26" spans="1:11" ht="15.6">
      <c r="A26" s="175" t="s">
        <v>8</v>
      </c>
      <c r="B26" s="175"/>
      <c r="C26" s="175"/>
      <c r="D26" s="175"/>
      <c r="E26" s="175"/>
      <c r="F26" s="19"/>
    </row>
    <row r="27" spans="1:11" ht="15.6">
      <c r="A27" s="175" t="s">
        <v>165</v>
      </c>
      <c r="B27" s="176"/>
      <c r="C27" s="176"/>
      <c r="D27" s="176"/>
      <c r="E27" s="176"/>
      <c r="F27" s="19"/>
    </row>
    <row r="28" spans="1:11" ht="15.6">
      <c r="A28" s="20"/>
      <c r="B28" s="20"/>
      <c r="C28" s="20"/>
      <c r="D28" s="20"/>
      <c r="E28" s="20"/>
      <c r="F28" s="21"/>
    </row>
    <row r="29" spans="1:11">
      <c r="A29" s="22" t="s">
        <v>166</v>
      </c>
      <c r="B29" s="23"/>
    </row>
    <row r="30" spans="1:11">
      <c r="A30" s="24"/>
      <c r="B30" s="9"/>
    </row>
    <row r="31" spans="1:11">
      <c r="A31" s="24"/>
      <c r="B31" s="9"/>
    </row>
    <row r="32" spans="1:11">
      <c r="A32" s="24"/>
      <c r="B32" s="9"/>
    </row>
    <row r="33" spans="1:16">
      <c r="A33" s="22" t="s">
        <v>167</v>
      </c>
    </row>
    <row r="34" spans="1:16">
      <c r="A34" s="25" t="s">
        <v>168</v>
      </c>
    </row>
    <row r="35" spans="1:16">
      <c r="A35" s="22" t="s">
        <v>150</v>
      </c>
      <c r="D35" s="9"/>
      <c r="E35" s="15"/>
    </row>
    <row r="36" spans="1:16" ht="14.25" customHeight="1">
      <c r="A36" s="26"/>
      <c r="B36" s="27"/>
      <c r="C36" s="28"/>
      <c r="D36" s="28"/>
    </row>
    <row r="37" spans="1:16">
      <c r="A37" s="29" t="s">
        <v>9</v>
      </c>
      <c r="D37" s="28"/>
    </row>
    <row r="38" spans="1:16">
      <c r="A38" s="26" t="s">
        <v>10</v>
      </c>
      <c r="B38" s="30">
        <v>1.07</v>
      </c>
      <c r="C38" t="s">
        <v>11</v>
      </c>
      <c r="D38" s="28"/>
    </row>
    <row r="39" spans="1:16">
      <c r="A39" s="26" t="s">
        <v>12</v>
      </c>
      <c r="B39" s="30">
        <v>23.317799999999998</v>
      </c>
      <c r="C39" t="s">
        <v>13</v>
      </c>
      <c r="D39" s="31"/>
    </row>
    <row r="40" spans="1:16">
      <c r="A40" s="26" t="s">
        <v>14</v>
      </c>
      <c r="B40" s="30">
        <v>24.95</v>
      </c>
      <c r="C40" t="s">
        <v>15</v>
      </c>
      <c r="D40" s="32"/>
    </row>
    <row r="41" spans="1:16">
      <c r="A41" s="26" t="s">
        <v>16</v>
      </c>
      <c r="B41" s="33">
        <v>3</v>
      </c>
      <c r="C41" t="s">
        <v>17</v>
      </c>
      <c r="D41" s="31"/>
    </row>
    <row r="42" spans="1:16">
      <c r="A42" s="145" t="s">
        <v>143</v>
      </c>
      <c r="B42" s="34">
        <v>780</v>
      </c>
      <c r="C42" t="s">
        <v>18</v>
      </c>
      <c r="D42" s="31"/>
    </row>
    <row r="43" spans="1:16">
      <c r="A43" s="145" t="s">
        <v>144</v>
      </c>
      <c r="B43" s="34">
        <v>480</v>
      </c>
      <c r="C43" t="s">
        <v>19</v>
      </c>
      <c r="D43" s="31"/>
    </row>
    <row r="44" spans="1:16">
      <c r="A44" s="35"/>
      <c r="B44" s="36"/>
      <c r="C44"/>
      <c r="D44" s="31"/>
    </row>
    <row r="45" spans="1:16" ht="15.6">
      <c r="A45" s="180" t="s">
        <v>20</v>
      </c>
      <c r="B45" s="180"/>
      <c r="C45" s="180"/>
      <c r="D45" s="180"/>
      <c r="E45" s="180"/>
    </row>
    <row r="46" spans="1:16" ht="24.75" customHeight="1">
      <c r="A46" s="181" t="s">
        <v>184</v>
      </c>
      <c r="B46" s="182"/>
      <c r="C46" s="182"/>
      <c r="D46" s="182"/>
      <c r="E46" s="140" t="s">
        <v>169</v>
      </c>
      <c r="O46" s="5"/>
      <c r="P46"/>
    </row>
    <row r="47" spans="1:16" ht="12.75" customHeight="1">
      <c r="A47" s="37"/>
      <c r="B47" s="38" t="s">
        <v>21</v>
      </c>
      <c r="C47" s="39" t="s">
        <v>22</v>
      </c>
      <c r="D47" s="39" t="s">
        <v>23</v>
      </c>
      <c r="E47" s="40" t="s">
        <v>23</v>
      </c>
      <c r="O47" s="5"/>
      <c r="P47"/>
    </row>
    <row r="48" spans="1:16" ht="15.9" customHeight="1">
      <c r="A48" s="183" t="s">
        <v>24</v>
      </c>
      <c r="B48" s="183"/>
      <c r="C48" s="183"/>
      <c r="D48" s="183"/>
      <c r="E48" s="183"/>
      <c r="O48" s="5"/>
      <c r="P48"/>
    </row>
    <row r="49" spans="1:16" ht="25.5" customHeight="1">
      <c r="A49" s="41" t="s">
        <v>170</v>
      </c>
      <c r="B49" s="42">
        <v>82</v>
      </c>
      <c r="C49" s="43">
        <v>76.64</v>
      </c>
      <c r="D49" s="44">
        <v>1912.06</v>
      </c>
      <c r="E49" s="45">
        <f>E50+E51</f>
        <v>1717.2</v>
      </c>
      <c r="O49" s="5"/>
      <c r="P49"/>
    </row>
    <row r="50" spans="1:16" ht="12.75" customHeight="1">
      <c r="A50" s="141" t="s">
        <v>171</v>
      </c>
      <c r="B50" s="42">
        <v>41</v>
      </c>
      <c r="C50" s="43">
        <f>B50/USD_p_EUR</f>
        <v>38.31775700934579</v>
      </c>
      <c r="D50" s="44">
        <v>956.03</v>
      </c>
      <c r="E50" s="45">
        <v>858.6</v>
      </c>
      <c r="O50" s="5"/>
      <c r="P50"/>
    </row>
    <row r="51" spans="1:16" ht="12.75" customHeight="1">
      <c r="A51" s="142" t="s">
        <v>172</v>
      </c>
      <c r="B51" s="42">
        <v>41</v>
      </c>
      <c r="C51" s="43">
        <f>B51/USD_p_EUR</f>
        <v>38.31775700934579</v>
      </c>
      <c r="D51" s="44">
        <v>956.03</v>
      </c>
      <c r="E51" s="45">
        <v>858.6</v>
      </c>
      <c r="O51" s="5"/>
      <c r="P51"/>
    </row>
    <row r="52" spans="1:16" ht="15.9" customHeight="1">
      <c r="A52" s="183" t="s">
        <v>185</v>
      </c>
      <c r="B52" s="183"/>
      <c r="C52" s="183"/>
      <c r="D52" s="183"/>
      <c r="E52" s="183"/>
      <c r="O52" s="5"/>
      <c r="P52"/>
    </row>
    <row r="53" spans="1:16" ht="25.5" customHeight="1">
      <c r="A53" s="47" t="s">
        <v>25</v>
      </c>
      <c r="B53" s="48">
        <v>128.66</v>
      </c>
      <c r="C53" s="49">
        <v>120.24</v>
      </c>
      <c r="D53" s="137">
        <f>D54+D55</f>
        <v>3000</v>
      </c>
      <c r="E53" s="50">
        <v>3000</v>
      </c>
      <c r="O53" s="5"/>
      <c r="P53"/>
    </row>
    <row r="54" spans="1:16" ht="12.75" customHeight="1">
      <c r="A54" s="141" t="s">
        <v>173</v>
      </c>
      <c r="B54" s="51">
        <v>64.33</v>
      </c>
      <c r="C54" s="146">
        <f>D54/czk_p_eur</f>
        <v>60.120240480961925</v>
      </c>
      <c r="D54" s="137">
        <v>1500</v>
      </c>
      <c r="E54" s="45">
        <v>1500</v>
      </c>
      <c r="O54" s="5"/>
      <c r="P54"/>
    </row>
    <row r="55" spans="1:16" ht="12.75" customHeight="1">
      <c r="A55" s="142" t="s">
        <v>174</v>
      </c>
      <c r="B55" s="51">
        <v>64.33</v>
      </c>
      <c r="C55" s="146">
        <f>D55/czk_p_eur</f>
        <v>60.120240480961925</v>
      </c>
      <c r="D55" s="137">
        <v>1500</v>
      </c>
      <c r="E55" s="45">
        <v>1500</v>
      </c>
      <c r="O55" s="5"/>
      <c r="P55"/>
    </row>
    <row r="56" spans="1:16" ht="15.9" customHeight="1">
      <c r="A56" s="183"/>
      <c r="B56" s="183"/>
      <c r="C56" s="183"/>
      <c r="D56" s="183"/>
      <c r="E56" s="183"/>
      <c r="O56" s="5"/>
      <c r="P56"/>
    </row>
    <row r="57" spans="1:16" ht="12.75" customHeight="1">
      <c r="A57" s="47"/>
      <c r="B57" s="48"/>
      <c r="C57" s="52"/>
      <c r="D57" s="44"/>
      <c r="E57" s="45"/>
      <c r="O57" s="5"/>
      <c r="P57"/>
    </row>
    <row r="58" spans="1:16" ht="12.75" customHeight="1">
      <c r="A58" s="53" t="s">
        <v>26</v>
      </c>
      <c r="B58" s="51"/>
      <c r="C58" s="51"/>
      <c r="D58" s="51"/>
      <c r="E58" s="45"/>
      <c r="O58" s="5"/>
      <c r="P58"/>
    </row>
    <row r="59" spans="1:16" ht="12.75" customHeight="1">
      <c r="A59" s="54"/>
      <c r="B59" s="51"/>
      <c r="C59" s="43"/>
      <c r="D59" s="55"/>
      <c r="E59" s="45"/>
      <c r="G59" s="56"/>
      <c r="H59" s="57"/>
      <c r="O59" s="5"/>
      <c r="P59"/>
    </row>
    <row r="60" spans="1:16" ht="12.75" customHeight="1">
      <c r="A60" s="54" t="s">
        <v>156</v>
      </c>
      <c r="B60" s="51">
        <v>8.9600000000000009</v>
      </c>
      <c r="C60" s="138">
        <v>8</v>
      </c>
      <c r="D60" s="44">
        <f>C60*czk_p_eur</f>
        <v>199.6</v>
      </c>
      <c r="E60" s="45">
        <v>196</v>
      </c>
      <c r="G60" s="56"/>
      <c r="H60" s="57"/>
      <c r="O60" s="5"/>
      <c r="P60"/>
    </row>
    <row r="61" spans="1:16" ht="12.75" customHeight="1">
      <c r="A61" s="58" t="s">
        <v>27</v>
      </c>
      <c r="B61" s="139">
        <v>10</v>
      </c>
      <c r="C61" s="43">
        <f>B61/USD_p_EUR</f>
        <v>9.3457943925233646</v>
      </c>
      <c r="D61" s="44">
        <f>B61*czk_p_USD</f>
        <v>233.178</v>
      </c>
      <c r="E61" s="45">
        <v>218.75</v>
      </c>
      <c r="G61" s="56"/>
      <c r="H61" s="57"/>
      <c r="O61" s="5"/>
      <c r="P61"/>
    </row>
    <row r="62" spans="1:16" ht="12.75" customHeight="1">
      <c r="A62" s="54" t="s">
        <v>182</v>
      </c>
      <c r="B62" s="139"/>
      <c r="C62" s="43"/>
      <c r="D62" s="166">
        <v>2000</v>
      </c>
      <c r="E62" s="45"/>
      <c r="G62" s="56"/>
      <c r="H62" s="57"/>
      <c r="O62" s="5"/>
      <c r="P62"/>
    </row>
    <row r="63" spans="1:16" ht="12.75" customHeight="1">
      <c r="A63" s="54" t="s">
        <v>183</v>
      </c>
      <c r="B63" s="59"/>
      <c r="C63" s="43"/>
      <c r="D63" s="166">
        <v>2200</v>
      </c>
      <c r="E63" s="45"/>
      <c r="G63" s="56"/>
      <c r="H63" s="57"/>
      <c r="O63" s="5"/>
      <c r="P63"/>
    </row>
    <row r="64" spans="1:16" ht="12.75" customHeight="1">
      <c r="A64" s="54" t="s">
        <v>118</v>
      </c>
      <c r="B64" s="51">
        <f>C64*USD_p_EUR</f>
        <v>21692.11</v>
      </c>
      <c r="C64" s="168">
        <v>20273</v>
      </c>
      <c r="D64" s="44">
        <f>C64*czk_p_eur</f>
        <v>505811.35</v>
      </c>
      <c r="E64" s="45">
        <v>495218.5</v>
      </c>
      <c r="G64" s="56"/>
      <c r="H64" s="57"/>
      <c r="O64" s="5"/>
      <c r="P64"/>
    </row>
    <row r="65" spans="1:16" ht="12.75" customHeight="1" thickBot="1">
      <c r="A65" s="147"/>
      <c r="B65" s="167"/>
      <c r="C65" s="60"/>
      <c r="D65" s="155"/>
      <c r="E65" s="61"/>
      <c r="G65" s="56"/>
      <c r="H65" s="57"/>
      <c r="O65" s="5"/>
      <c r="P65"/>
    </row>
    <row r="66" spans="1:16" ht="14.25" customHeight="1">
      <c r="A66" s="62"/>
      <c r="B66" s="63"/>
      <c r="C66" s="64"/>
      <c r="D66" s="64"/>
      <c r="E66" s="65"/>
    </row>
    <row r="67" spans="1:16" ht="15.6">
      <c r="A67" s="177" t="s">
        <v>175</v>
      </c>
      <c r="B67" s="178"/>
      <c r="C67" s="178"/>
      <c r="D67" s="178"/>
      <c r="E67" s="178"/>
    </row>
    <row r="68" spans="1:16" ht="12.75" customHeight="1">
      <c r="A68" s="179" t="s">
        <v>28</v>
      </c>
      <c r="B68" s="66" t="s">
        <v>29</v>
      </c>
      <c r="C68" s="66" t="s">
        <v>30</v>
      </c>
      <c r="D68" s="66" t="s">
        <v>30</v>
      </c>
      <c r="E68" s="67" t="s">
        <v>30</v>
      </c>
      <c r="F68" s="68"/>
    </row>
    <row r="69" spans="1:16" ht="12.75" customHeight="1">
      <c r="A69" s="179"/>
      <c r="B69" s="143" t="s">
        <v>176</v>
      </c>
      <c r="C69" s="143" t="s">
        <v>157</v>
      </c>
      <c r="D69" s="143" t="s">
        <v>177</v>
      </c>
      <c r="E69" s="144" t="s">
        <v>178</v>
      </c>
      <c r="F69" s="68"/>
    </row>
    <row r="70" spans="1:16" ht="12.75" customHeight="1">
      <c r="A70" s="179"/>
      <c r="B70" s="69" t="s">
        <v>31</v>
      </c>
      <c r="C70" s="69" t="s">
        <v>31</v>
      </c>
      <c r="D70" s="69" t="s">
        <v>31</v>
      </c>
      <c r="E70" s="69" t="s">
        <v>32</v>
      </c>
      <c r="F70" s="70"/>
    </row>
    <row r="71" spans="1:16" ht="22.8">
      <c r="A71" s="71" t="s">
        <v>33</v>
      </c>
      <c r="B71" s="72">
        <v>3246802</v>
      </c>
      <c r="C71" s="72">
        <v>3450000</v>
      </c>
      <c r="D71" s="73">
        <v>3780000</v>
      </c>
      <c r="E71" s="74">
        <f t="shared" ref="E71:E78" si="0">D71/czk_p_eur</f>
        <v>151503.00601202407</v>
      </c>
      <c r="F71" s="75"/>
      <c r="G71" s="76"/>
    </row>
    <row r="72" spans="1:16" ht="22.8">
      <c r="A72" s="77" t="s">
        <v>34</v>
      </c>
      <c r="B72" s="78">
        <v>494668</v>
      </c>
      <c r="C72" s="78">
        <v>340000</v>
      </c>
      <c r="D72" s="73">
        <f>D73+D74+D75+D76+D77+D78</f>
        <v>940000</v>
      </c>
      <c r="E72" s="74">
        <f t="shared" si="0"/>
        <v>37675.350701402807</v>
      </c>
      <c r="F72" s="79"/>
    </row>
    <row r="73" spans="1:16">
      <c r="A73" s="80" t="s">
        <v>35</v>
      </c>
      <c r="B73" s="81">
        <v>0</v>
      </c>
      <c r="C73" s="81">
        <v>0</v>
      </c>
      <c r="D73" s="82">
        <v>0</v>
      </c>
      <c r="E73" s="74">
        <f t="shared" si="0"/>
        <v>0</v>
      </c>
      <c r="F73" s="79"/>
    </row>
    <row r="74" spans="1:16">
      <c r="A74" s="80" t="s">
        <v>36</v>
      </c>
      <c r="B74" s="81">
        <v>0</v>
      </c>
      <c r="C74" s="81">
        <v>0</v>
      </c>
      <c r="D74" s="82">
        <v>0</v>
      </c>
      <c r="E74" s="74">
        <f t="shared" si="0"/>
        <v>0</v>
      </c>
      <c r="F74" s="79"/>
    </row>
    <row r="75" spans="1:16">
      <c r="A75" s="80" t="s">
        <v>101</v>
      </c>
      <c r="B75" s="81">
        <v>327958</v>
      </c>
      <c r="C75" s="81">
        <v>190000</v>
      </c>
      <c r="D75" s="82">
        <v>190000</v>
      </c>
      <c r="E75" s="74">
        <f t="shared" si="0"/>
        <v>7615.2304609218436</v>
      </c>
      <c r="F75" s="79"/>
    </row>
    <row r="76" spans="1:16">
      <c r="A76" s="80" t="s">
        <v>102</v>
      </c>
      <c r="B76" s="81">
        <v>0</v>
      </c>
      <c r="C76" s="81">
        <v>0</v>
      </c>
      <c r="D76" s="82">
        <v>600000</v>
      </c>
      <c r="E76" s="74">
        <f t="shared" si="0"/>
        <v>24048.096192384772</v>
      </c>
      <c r="F76" s="79"/>
    </row>
    <row r="77" spans="1:16">
      <c r="A77" s="80" t="s">
        <v>103</v>
      </c>
      <c r="B77" s="81">
        <v>132395</v>
      </c>
      <c r="C77" s="81">
        <v>150000</v>
      </c>
      <c r="D77" s="82">
        <v>150000</v>
      </c>
      <c r="E77" s="74">
        <f t="shared" si="0"/>
        <v>6012.0240480961929</v>
      </c>
      <c r="F77" s="79"/>
    </row>
    <row r="78" spans="1:16">
      <c r="A78" s="80" t="s">
        <v>104</v>
      </c>
      <c r="B78" s="81">
        <v>34315</v>
      </c>
      <c r="C78" s="81">
        <v>0</v>
      </c>
      <c r="D78" s="82">
        <v>0</v>
      </c>
      <c r="E78" s="74">
        <f t="shared" si="0"/>
        <v>0</v>
      </c>
      <c r="F78" s="79"/>
    </row>
    <row r="79" spans="1:16" ht="24" customHeight="1">
      <c r="A79" s="83" t="s">
        <v>37</v>
      </c>
      <c r="B79" s="73">
        <v>305443</v>
      </c>
      <c r="C79" s="73">
        <f>SUM(C80:C84)</f>
        <v>300000</v>
      </c>
      <c r="D79" s="73">
        <f>D80+D81+D82+D83+D84</f>
        <v>300000</v>
      </c>
      <c r="E79" s="74">
        <f>SUM(E80:E84)</f>
        <v>12024.048096192386</v>
      </c>
      <c r="F79" s="84"/>
    </row>
    <row r="80" spans="1:16" ht="14.1" customHeight="1">
      <c r="A80" s="80" t="s">
        <v>38</v>
      </c>
      <c r="B80" s="72">
        <v>0</v>
      </c>
      <c r="C80" s="72">
        <v>0</v>
      </c>
      <c r="D80" s="85">
        <v>0</v>
      </c>
      <c r="E80" s="74">
        <f t="shared" ref="E80:E84" si="1">D80/czk_p_eur</f>
        <v>0</v>
      </c>
      <c r="F80" s="84"/>
    </row>
    <row r="81" spans="1:11" ht="14.1" customHeight="1">
      <c r="A81" s="80" t="s">
        <v>39</v>
      </c>
      <c r="B81" s="72">
        <v>0</v>
      </c>
      <c r="C81" s="72">
        <v>0</v>
      </c>
      <c r="D81" s="85">
        <v>0</v>
      </c>
      <c r="E81" s="74">
        <f t="shared" si="1"/>
        <v>0</v>
      </c>
      <c r="F81" s="84"/>
    </row>
    <row r="82" spans="1:11" ht="14.1" customHeight="1">
      <c r="A82" s="156" t="s">
        <v>40</v>
      </c>
      <c r="B82" s="72">
        <v>284603</v>
      </c>
      <c r="C82" s="72">
        <v>300000</v>
      </c>
      <c r="D82" s="85">
        <v>300000</v>
      </c>
      <c r="E82" s="74">
        <f t="shared" si="1"/>
        <v>12024.048096192386</v>
      </c>
      <c r="F82" s="84"/>
    </row>
    <row r="83" spans="1:11" ht="14.1" customHeight="1">
      <c r="A83" s="80" t="s">
        <v>41</v>
      </c>
      <c r="B83" s="72"/>
      <c r="C83" s="72">
        <v>0</v>
      </c>
      <c r="D83" s="85">
        <v>0</v>
      </c>
      <c r="E83" s="74">
        <f t="shared" si="1"/>
        <v>0</v>
      </c>
      <c r="F83" s="84"/>
    </row>
    <row r="84" spans="1:11" ht="14.1" customHeight="1">
      <c r="A84" s="86" t="s">
        <v>42</v>
      </c>
      <c r="B84" s="72">
        <v>20840</v>
      </c>
      <c r="C84" s="72">
        <v>0</v>
      </c>
      <c r="D84" s="85">
        <v>0</v>
      </c>
      <c r="E84" s="74">
        <f t="shared" si="1"/>
        <v>0</v>
      </c>
      <c r="F84" s="84"/>
    </row>
    <row r="85" spans="1:11" ht="15.75" customHeight="1">
      <c r="A85" s="83"/>
      <c r="B85" s="72"/>
      <c r="C85" s="72"/>
      <c r="D85" s="85"/>
      <c r="E85" s="74"/>
      <c r="F85" s="84"/>
    </row>
    <row r="86" spans="1:11" ht="36.75" customHeight="1">
      <c r="A86" s="53" t="s">
        <v>119</v>
      </c>
      <c r="B86" s="73">
        <v>2730893</v>
      </c>
      <c r="C86" s="73">
        <v>1300000</v>
      </c>
      <c r="D86" s="73">
        <v>1400000</v>
      </c>
      <c r="E86" s="74">
        <f>SUM(E87:E88)</f>
        <v>56112.224448897796</v>
      </c>
      <c r="F86" s="87"/>
    </row>
    <row r="87" spans="1:11">
      <c r="A87" s="156" t="s">
        <v>120</v>
      </c>
      <c r="B87" s="72">
        <v>2730893</v>
      </c>
      <c r="C87" s="72">
        <v>1300000</v>
      </c>
      <c r="D87" s="85">
        <v>1400000</v>
      </c>
      <c r="E87" s="74">
        <f>D87/czk_p_eur</f>
        <v>56112.224448897796</v>
      </c>
      <c r="F87" s="88"/>
    </row>
    <row r="88" spans="1:11">
      <c r="A88" s="156" t="s">
        <v>121</v>
      </c>
      <c r="B88" s="72">
        <v>0</v>
      </c>
      <c r="C88" s="72">
        <v>0</v>
      </c>
      <c r="D88" s="85">
        <v>0</v>
      </c>
      <c r="E88" s="74">
        <f>D88/czk_p_eur</f>
        <v>0</v>
      </c>
      <c r="F88" s="88"/>
    </row>
    <row r="89" spans="1:11" ht="24" customHeight="1">
      <c r="A89" s="89" t="s">
        <v>122</v>
      </c>
      <c r="B89" s="73">
        <v>4046913</v>
      </c>
      <c r="C89" s="73">
        <v>4090000</v>
      </c>
      <c r="D89" s="73">
        <f>D71+D72+D79</f>
        <v>5020000</v>
      </c>
      <c r="E89" s="74">
        <f>D89/czk_p_eur</f>
        <v>201202.40480961924</v>
      </c>
      <c r="F89" s="88"/>
    </row>
    <row r="90" spans="1:11" ht="28.5" customHeight="1">
      <c r="A90" s="89" t="s">
        <v>123</v>
      </c>
      <c r="B90" s="73">
        <v>6777806</v>
      </c>
      <c r="C90" s="73">
        <f>C86+C89</f>
        <v>5390000</v>
      </c>
      <c r="D90" s="73">
        <f>D86+D89</f>
        <v>6420000</v>
      </c>
      <c r="E90" s="74">
        <f xml:space="preserve"> D90/czk_p_eur</f>
        <v>257314.62925851703</v>
      </c>
      <c r="F90" s="88"/>
    </row>
    <row r="91" spans="1:11" ht="24" customHeight="1">
      <c r="A91" s="157" t="s">
        <v>124</v>
      </c>
      <c r="B91" s="72">
        <v>475886</v>
      </c>
      <c r="C91" s="72">
        <v>495218</v>
      </c>
      <c r="D91" s="73">
        <v>505811</v>
      </c>
      <c r="E91" s="74">
        <v>20273</v>
      </c>
    </row>
    <row r="92" spans="1:11" ht="12.75" customHeight="1">
      <c r="A92" s="179" t="s">
        <v>43</v>
      </c>
      <c r="B92" s="66" t="s">
        <v>29</v>
      </c>
      <c r="C92" s="66" t="s">
        <v>30</v>
      </c>
      <c r="D92" s="66" t="s">
        <v>30</v>
      </c>
      <c r="E92" s="67" t="s">
        <v>30</v>
      </c>
      <c r="F92" s="90"/>
      <c r="G92" s="91"/>
      <c r="H92" s="92"/>
      <c r="I92" s="92"/>
    </row>
    <row r="93" spans="1:11" ht="12.75" customHeight="1">
      <c r="A93" s="179"/>
      <c r="B93" s="144" t="s">
        <v>148</v>
      </c>
      <c r="C93" s="143">
        <v>20242025</v>
      </c>
      <c r="D93" s="143" t="s">
        <v>177</v>
      </c>
      <c r="E93" s="144" t="s">
        <v>177</v>
      </c>
      <c r="F93" s="90"/>
      <c r="G93" s="91"/>
      <c r="H93" s="92"/>
      <c r="I93" s="93"/>
    </row>
    <row r="94" spans="1:11" ht="12.75" customHeight="1">
      <c r="A94" s="179"/>
      <c r="B94" s="69" t="s">
        <v>31</v>
      </c>
      <c r="C94" s="69" t="s">
        <v>31</v>
      </c>
      <c r="D94" s="69" t="s">
        <v>31</v>
      </c>
      <c r="E94" s="69" t="s">
        <v>32</v>
      </c>
      <c r="F94" s="90"/>
      <c r="G94" s="91"/>
      <c r="H94" s="92"/>
      <c r="I94" s="93"/>
    </row>
    <row r="95" spans="1:11" ht="15.75" customHeight="1">
      <c r="A95" s="149" t="s">
        <v>138</v>
      </c>
      <c r="B95" s="95">
        <v>1507383</v>
      </c>
      <c r="C95" s="95">
        <f xml:space="preserve"> C96 + C98+C99+C100+C101+C108+C114+C118+C123+ C97</f>
        <v>1329600</v>
      </c>
      <c r="D95" s="95">
        <f>D96+D97+D98+D99+D100+D101+D108+D114+D118+D123</f>
        <v>1343000</v>
      </c>
      <c r="E95" s="96">
        <f t="shared" ref="E95:E100" si="2">D95/czk_p_eur</f>
        <v>53827.655310621245</v>
      </c>
      <c r="F95" s="97"/>
      <c r="G95" s="91"/>
      <c r="H95" s="98"/>
      <c r="I95" s="99"/>
      <c r="J95" s="100"/>
      <c r="K95" s="100"/>
    </row>
    <row r="96" spans="1:11" ht="12.75" customHeight="1">
      <c r="A96" s="58" t="s">
        <v>44</v>
      </c>
      <c r="B96" s="101">
        <v>122811</v>
      </c>
      <c r="C96" s="101">
        <v>90000</v>
      </c>
      <c r="D96" s="102">
        <v>90000</v>
      </c>
      <c r="E96" s="103">
        <f t="shared" si="2"/>
        <v>3607.2144288577156</v>
      </c>
      <c r="F96" s="97"/>
      <c r="G96" s="91"/>
      <c r="H96" s="104"/>
      <c r="I96" s="104"/>
      <c r="J96" s="100"/>
      <c r="K96" s="100"/>
    </row>
    <row r="97" spans="1:11" ht="12.75" customHeight="1">
      <c r="A97" s="105" t="s">
        <v>45</v>
      </c>
      <c r="B97" s="101">
        <v>29137</v>
      </c>
      <c r="C97" s="101">
        <v>18000</v>
      </c>
      <c r="D97" s="102">
        <v>18000</v>
      </c>
      <c r="E97" s="103">
        <f t="shared" si="2"/>
        <v>721.44288577154316</v>
      </c>
      <c r="F97" s="97"/>
      <c r="G97" s="91"/>
      <c r="H97" s="104"/>
      <c r="I97" s="104"/>
      <c r="J97" s="100"/>
      <c r="K97" s="100"/>
    </row>
    <row r="98" spans="1:11" ht="12.75" customHeight="1">
      <c r="A98" s="58" t="s">
        <v>46</v>
      </c>
      <c r="B98" s="101">
        <v>68540</v>
      </c>
      <c r="C98" s="101">
        <v>72000</v>
      </c>
      <c r="D98" s="102">
        <v>72000</v>
      </c>
      <c r="E98" s="103">
        <f t="shared" si="2"/>
        <v>2885.7715430861726</v>
      </c>
      <c r="F98" s="97"/>
      <c r="G98" s="91"/>
      <c r="H98" s="104"/>
      <c r="I98" s="104"/>
      <c r="J98" s="100"/>
      <c r="K98" s="100"/>
    </row>
    <row r="99" spans="1:11" ht="12.75" customHeight="1">
      <c r="A99" s="58" t="s">
        <v>47</v>
      </c>
      <c r="B99" s="101">
        <v>4970</v>
      </c>
      <c r="C99" s="101">
        <v>27000</v>
      </c>
      <c r="D99" s="102">
        <v>27000</v>
      </c>
      <c r="E99" s="103">
        <f t="shared" si="2"/>
        <v>1082.1643286573146</v>
      </c>
      <c r="F99" s="97"/>
      <c r="G99" s="91"/>
      <c r="H99" s="104"/>
      <c r="I99" s="104"/>
      <c r="J99" s="100"/>
      <c r="K99" s="100"/>
    </row>
    <row r="100" spans="1:11" ht="12.75" customHeight="1">
      <c r="A100" s="58" t="s">
        <v>48</v>
      </c>
      <c r="B100" s="101">
        <v>113463</v>
      </c>
      <c r="C100" s="101">
        <v>90000</v>
      </c>
      <c r="D100" s="102">
        <v>90000</v>
      </c>
      <c r="E100" s="103">
        <f t="shared" si="2"/>
        <v>3607.2144288577156</v>
      </c>
      <c r="F100" s="97"/>
      <c r="G100" s="91"/>
      <c r="H100" s="104"/>
      <c r="I100" s="104"/>
      <c r="J100" s="100"/>
      <c r="K100" s="100"/>
    </row>
    <row r="101" spans="1:11" ht="12.75" customHeight="1">
      <c r="A101" s="58" t="s">
        <v>49</v>
      </c>
      <c r="B101" s="106">
        <v>34350</v>
      </c>
      <c r="C101" s="106">
        <f>SUM(C102:C106)</f>
        <v>45000</v>
      </c>
      <c r="D101" s="106">
        <f>SUM(D102:D107)</f>
        <v>45000</v>
      </c>
      <c r="E101" s="96">
        <v>1804</v>
      </c>
      <c r="F101" s="97"/>
      <c r="G101" s="91"/>
      <c r="H101" s="104"/>
      <c r="I101" s="104"/>
      <c r="J101" s="100"/>
      <c r="K101" s="100"/>
    </row>
    <row r="102" spans="1:11" ht="12.75" customHeight="1">
      <c r="A102" s="107" t="s">
        <v>50</v>
      </c>
      <c r="B102" s="101">
        <v>600</v>
      </c>
      <c r="C102" s="101">
        <v>0</v>
      </c>
      <c r="D102" s="102">
        <v>0</v>
      </c>
      <c r="E102" s="103">
        <f>D102/czk_p_eur</f>
        <v>0</v>
      </c>
      <c r="F102" s="97"/>
      <c r="G102" s="91"/>
      <c r="H102" s="104"/>
      <c r="I102" s="104"/>
      <c r="J102" s="100"/>
      <c r="K102" s="100"/>
    </row>
    <row r="103" spans="1:11" ht="12.75" customHeight="1">
      <c r="A103" s="107" t="s">
        <v>51</v>
      </c>
      <c r="B103" s="101">
        <v>0</v>
      </c>
      <c r="C103" s="101">
        <v>0</v>
      </c>
      <c r="D103" s="102">
        <v>0</v>
      </c>
      <c r="E103" s="103">
        <f>D103/czk_p_eur</f>
        <v>0</v>
      </c>
      <c r="F103" s="97"/>
      <c r="G103" s="91"/>
      <c r="H103" s="104"/>
      <c r="I103" s="104"/>
      <c r="J103" s="100"/>
      <c r="K103" s="100"/>
    </row>
    <row r="104" spans="1:11" ht="12.75" customHeight="1">
      <c r="A104" s="162" t="s">
        <v>158</v>
      </c>
      <c r="B104" s="101">
        <v>11250</v>
      </c>
      <c r="C104" s="101">
        <v>15000</v>
      </c>
      <c r="D104" s="102">
        <v>0</v>
      </c>
      <c r="E104" s="103">
        <f>D104/czk_p_eur</f>
        <v>0</v>
      </c>
      <c r="F104" s="97"/>
      <c r="G104" s="91"/>
      <c r="H104" s="104"/>
      <c r="I104" s="104"/>
      <c r="J104" s="100"/>
      <c r="K104" s="100"/>
    </row>
    <row r="105" spans="1:11" ht="12.75" customHeight="1">
      <c r="A105" s="107" t="s">
        <v>52</v>
      </c>
      <c r="B105" s="101">
        <v>3750</v>
      </c>
      <c r="C105" s="101">
        <v>5000</v>
      </c>
      <c r="D105" s="102">
        <v>5000</v>
      </c>
      <c r="E105" s="103">
        <f>D105/czk_p_eur</f>
        <v>200.40080160320642</v>
      </c>
      <c r="F105" s="97"/>
      <c r="G105" s="91"/>
      <c r="H105" s="104"/>
      <c r="I105" s="104"/>
      <c r="J105" s="100"/>
      <c r="K105" s="100"/>
    </row>
    <row r="106" spans="1:11" ht="12.75" customHeight="1">
      <c r="A106" s="162" t="s">
        <v>180</v>
      </c>
      <c r="B106" s="101">
        <v>18750</v>
      </c>
      <c r="C106" s="101">
        <v>25000</v>
      </c>
      <c r="D106" s="102">
        <v>20000</v>
      </c>
      <c r="E106" s="103">
        <f>D106/czk_p_eur</f>
        <v>801.60320641282567</v>
      </c>
      <c r="F106" s="97"/>
      <c r="G106" s="91"/>
      <c r="H106" s="104"/>
      <c r="I106" s="104"/>
      <c r="J106" s="100"/>
      <c r="K106" s="100"/>
    </row>
    <row r="107" spans="1:11" ht="12.75" customHeight="1">
      <c r="A107" s="162" t="s">
        <v>181</v>
      </c>
      <c r="B107" s="101">
        <v>0</v>
      </c>
      <c r="C107" s="101">
        <v>0</v>
      </c>
      <c r="D107" s="102">
        <v>20000</v>
      </c>
      <c r="E107" s="103">
        <v>802</v>
      </c>
      <c r="F107" s="97"/>
      <c r="G107" s="91"/>
      <c r="H107" s="104"/>
      <c r="I107" s="104"/>
      <c r="J107" s="100"/>
      <c r="K107" s="100"/>
    </row>
    <row r="108" spans="1:11" ht="12.75" customHeight="1">
      <c r="A108" s="58" t="s">
        <v>53</v>
      </c>
      <c r="B108" s="108">
        <f>SUM(B109:B113)</f>
        <v>201405</v>
      </c>
      <c r="C108" s="106">
        <f>SUM(C109:C113)</f>
        <v>355000</v>
      </c>
      <c r="D108" s="108">
        <f>SUM(D109:D113)</f>
        <v>355000</v>
      </c>
      <c r="E108" s="96">
        <f>D108/czk_p_eur</f>
        <v>14228.456913827657</v>
      </c>
      <c r="F108" s="97"/>
      <c r="G108" s="91"/>
      <c r="H108" s="104"/>
      <c r="I108" s="104"/>
      <c r="J108" s="100"/>
      <c r="K108" s="100"/>
    </row>
    <row r="109" spans="1:11" ht="12.75" customHeight="1">
      <c r="A109" s="109" t="s">
        <v>105</v>
      </c>
      <c r="B109" s="101">
        <v>147001</v>
      </c>
      <c r="C109" s="101">
        <v>215000</v>
      </c>
      <c r="D109" s="102">
        <v>215000</v>
      </c>
      <c r="E109" s="103">
        <f>D109/czk_p_eur</f>
        <v>8617.2344689378751</v>
      </c>
      <c r="F109" s="97"/>
      <c r="G109" s="91"/>
      <c r="H109" s="104"/>
      <c r="I109" s="104"/>
      <c r="J109" s="100"/>
      <c r="K109" s="100"/>
    </row>
    <row r="110" spans="1:11" ht="12.75" customHeight="1">
      <c r="A110" s="109" t="s">
        <v>106</v>
      </c>
      <c r="B110" s="101">
        <v>0</v>
      </c>
      <c r="C110" s="101">
        <v>70000</v>
      </c>
      <c r="D110" s="102">
        <v>70000</v>
      </c>
      <c r="E110" s="103">
        <f>D110/czk_p_eur</f>
        <v>2805.6112224448898</v>
      </c>
      <c r="F110" s="97"/>
      <c r="G110" s="91"/>
      <c r="H110" s="104"/>
      <c r="I110" s="104"/>
      <c r="J110" s="100"/>
      <c r="K110" s="100"/>
    </row>
    <row r="111" spans="1:11" ht="12.75" customHeight="1">
      <c r="A111" s="109" t="s">
        <v>107</v>
      </c>
      <c r="B111" s="101">
        <v>0</v>
      </c>
      <c r="C111" s="101">
        <v>0</v>
      </c>
      <c r="D111" s="102">
        <v>0</v>
      </c>
      <c r="E111" s="103">
        <f>D111/czk_p_eur</f>
        <v>0</v>
      </c>
      <c r="F111" s="97"/>
      <c r="G111" s="91"/>
      <c r="H111" s="104"/>
      <c r="I111" s="104"/>
      <c r="J111" s="100"/>
      <c r="K111" s="100"/>
    </row>
    <row r="112" spans="1:11" ht="12.75" customHeight="1">
      <c r="A112" s="109" t="s">
        <v>108</v>
      </c>
      <c r="B112" s="101">
        <v>54404</v>
      </c>
      <c r="C112" s="101">
        <v>70000</v>
      </c>
      <c r="D112" s="102">
        <v>70000</v>
      </c>
      <c r="E112" s="103">
        <f>D112/czk_p_eur</f>
        <v>2805.6112224448898</v>
      </c>
      <c r="F112" s="97"/>
      <c r="G112" s="91"/>
      <c r="H112" s="104"/>
      <c r="I112" s="104"/>
      <c r="J112" s="100"/>
      <c r="K112" s="100"/>
    </row>
    <row r="113" spans="1:16" ht="12.75" customHeight="1">
      <c r="A113" s="109"/>
      <c r="B113" s="101"/>
      <c r="C113" s="101"/>
      <c r="D113" s="102"/>
      <c r="E113" s="103"/>
      <c r="F113" s="97"/>
      <c r="G113" s="91"/>
      <c r="H113" s="104"/>
      <c r="I113" s="104"/>
      <c r="J113" s="100"/>
      <c r="K113" s="100"/>
    </row>
    <row r="114" spans="1:16" ht="12.75" customHeight="1">
      <c r="A114" s="58" t="s">
        <v>54</v>
      </c>
      <c r="B114" s="108">
        <f>SUM(B115:B117)</f>
        <v>83681</v>
      </c>
      <c r="C114" s="106">
        <f>SUM(C115:C117)</f>
        <v>212000</v>
      </c>
      <c r="D114" s="108">
        <f>SUM(D115:D117)</f>
        <v>212000</v>
      </c>
      <c r="E114" s="96">
        <f>SUM(E115:E117)</f>
        <v>8496.9939879759513</v>
      </c>
      <c r="F114" s="97"/>
      <c r="G114" s="91"/>
      <c r="H114" s="104"/>
      <c r="I114" s="104"/>
      <c r="J114" s="100"/>
      <c r="K114" s="100"/>
    </row>
    <row r="115" spans="1:16" ht="12.75" customHeight="1">
      <c r="A115" s="107" t="s">
        <v>55</v>
      </c>
      <c r="B115" s="101">
        <v>15308</v>
      </c>
      <c r="C115" s="101">
        <v>75000</v>
      </c>
      <c r="D115" s="102">
        <v>75000</v>
      </c>
      <c r="E115" s="103">
        <f>D115/czk_p_eur</f>
        <v>3006.0120240480965</v>
      </c>
      <c r="F115" s="97"/>
      <c r="G115" s="91"/>
      <c r="H115" s="104"/>
      <c r="I115" s="104"/>
      <c r="J115" s="100"/>
      <c r="K115" s="100"/>
    </row>
    <row r="116" spans="1:16" ht="12.75" customHeight="1">
      <c r="A116" s="107" t="s">
        <v>56</v>
      </c>
      <c r="B116" s="101">
        <v>68373</v>
      </c>
      <c r="C116" s="101">
        <v>96000</v>
      </c>
      <c r="D116" s="102">
        <v>96000</v>
      </c>
      <c r="E116" s="103">
        <f>D116/czk_p_eur</f>
        <v>3847.6953907815632</v>
      </c>
      <c r="F116" s="97"/>
      <c r="G116" s="91"/>
      <c r="H116" s="104"/>
      <c r="I116" s="104"/>
      <c r="J116" s="100"/>
      <c r="K116" s="100"/>
    </row>
    <row r="117" spans="1:16" ht="12.75" customHeight="1">
      <c r="A117" s="107" t="s">
        <v>57</v>
      </c>
      <c r="B117" s="101">
        <v>0</v>
      </c>
      <c r="C117" s="101">
        <v>41000</v>
      </c>
      <c r="D117" s="102">
        <v>41000</v>
      </c>
      <c r="E117" s="103">
        <f>D117/czk_p_eur</f>
        <v>1643.2865731462925</v>
      </c>
      <c r="F117" s="110"/>
      <c r="G117" s="91"/>
      <c r="H117" s="104"/>
      <c r="I117" s="104"/>
      <c r="J117" s="100"/>
      <c r="K117" s="100"/>
    </row>
    <row r="118" spans="1:16" s="4" customFormat="1" ht="12.75" customHeight="1">
      <c r="A118" s="58" t="s">
        <v>58</v>
      </c>
      <c r="B118" s="108">
        <f>SUM(B119:B122)</f>
        <v>86012</v>
      </c>
      <c r="C118" s="106">
        <f>SUM(C119:C122)</f>
        <v>88600</v>
      </c>
      <c r="D118" s="108">
        <f>SUM(D119:D122)</f>
        <v>82000</v>
      </c>
      <c r="E118" s="96">
        <f>C118/czk_p_eur</f>
        <v>3551.1022044088177</v>
      </c>
      <c r="F118" s="111"/>
      <c r="G118" s="91"/>
      <c r="H118" s="104"/>
      <c r="I118" s="104"/>
      <c r="J118" s="100"/>
      <c r="K118" s="100"/>
      <c r="P118" s="112"/>
    </row>
    <row r="119" spans="1:16" s="4" customFormat="1" ht="12.75" customHeight="1">
      <c r="A119" s="107" t="s">
        <v>59</v>
      </c>
      <c r="B119" s="101">
        <v>56280</v>
      </c>
      <c r="C119" s="101">
        <v>62000</v>
      </c>
      <c r="D119" s="102">
        <v>62000</v>
      </c>
      <c r="E119" s="103">
        <f t="shared" ref="E119:E132" si="3">D119/czk_p_eur</f>
        <v>2484.9699398797597</v>
      </c>
      <c r="F119" s="3"/>
      <c r="G119" s="91"/>
      <c r="H119" s="104"/>
      <c r="I119" s="104"/>
      <c r="J119" s="100"/>
      <c r="K119" s="100"/>
      <c r="P119" s="112"/>
    </row>
    <row r="120" spans="1:16" s="4" customFormat="1" ht="12.75" customHeight="1">
      <c r="A120" s="107" t="s">
        <v>109</v>
      </c>
      <c r="B120" s="101">
        <v>25135</v>
      </c>
      <c r="C120" s="101">
        <v>21600</v>
      </c>
      <c r="D120" s="102">
        <v>15000</v>
      </c>
      <c r="E120" s="103">
        <f t="shared" si="3"/>
        <v>601.20240480961922</v>
      </c>
      <c r="F120" s="3"/>
      <c r="G120" s="91"/>
      <c r="H120" s="104"/>
      <c r="I120" s="104"/>
      <c r="J120" s="100"/>
      <c r="K120" s="100"/>
      <c r="P120" s="112"/>
    </row>
    <row r="121" spans="1:16" s="4" customFormat="1" ht="12.75" customHeight="1">
      <c r="A121" s="162" t="s">
        <v>149</v>
      </c>
      <c r="B121" s="101">
        <v>0</v>
      </c>
      <c r="C121" s="101">
        <v>0</v>
      </c>
      <c r="D121" s="102">
        <v>0</v>
      </c>
      <c r="E121" s="103">
        <f t="shared" si="3"/>
        <v>0</v>
      </c>
      <c r="F121" s="3"/>
      <c r="G121" s="91"/>
      <c r="H121" s="104"/>
      <c r="I121" s="104"/>
      <c r="J121" s="100"/>
      <c r="K121" s="100"/>
      <c r="P121" s="112"/>
    </row>
    <row r="122" spans="1:16" s="4" customFormat="1" ht="12.75" customHeight="1">
      <c r="A122" s="107" t="s">
        <v>110</v>
      </c>
      <c r="B122" s="101">
        <v>4597</v>
      </c>
      <c r="C122" s="101">
        <v>5000</v>
      </c>
      <c r="D122" s="102">
        <v>5000</v>
      </c>
      <c r="E122" s="103">
        <f t="shared" si="3"/>
        <v>200.40080160320642</v>
      </c>
      <c r="F122" s="110"/>
      <c r="G122" s="91"/>
      <c r="H122" s="104"/>
      <c r="I122" s="104"/>
      <c r="J122" s="100"/>
      <c r="K122" s="100"/>
      <c r="P122" s="112"/>
    </row>
    <row r="123" spans="1:16" s="4" customFormat="1" ht="12.75" customHeight="1">
      <c r="A123" s="58" t="s">
        <v>60</v>
      </c>
      <c r="B123" s="106">
        <f>SUM(B124:B128)</f>
        <v>763013</v>
      </c>
      <c r="C123" s="106">
        <f>SUM(C124:C128)</f>
        <v>332000</v>
      </c>
      <c r="D123" s="106">
        <f>SUM(D124:D128)</f>
        <v>352000</v>
      </c>
      <c r="E123" s="96">
        <f t="shared" si="3"/>
        <v>14108.216432865733</v>
      </c>
      <c r="F123" s="111"/>
      <c r="G123" s="91"/>
      <c r="H123" s="104"/>
      <c r="I123" s="104"/>
      <c r="J123" s="100"/>
      <c r="K123" s="100"/>
      <c r="P123" s="112"/>
    </row>
    <row r="124" spans="1:16" s="4" customFormat="1" ht="12.75" customHeight="1">
      <c r="A124" s="109" t="s">
        <v>61</v>
      </c>
      <c r="B124" s="101">
        <v>4896</v>
      </c>
      <c r="C124" s="101">
        <v>20000</v>
      </c>
      <c r="D124" s="102">
        <v>20000</v>
      </c>
      <c r="E124" s="103">
        <f t="shared" si="3"/>
        <v>801.60320641282567</v>
      </c>
      <c r="F124" s="113"/>
      <c r="G124" s="114"/>
      <c r="H124" s="104"/>
      <c r="I124" s="104"/>
      <c r="J124" s="100"/>
      <c r="K124" s="100"/>
      <c r="P124" s="112"/>
    </row>
    <row r="125" spans="1:16" s="4" customFormat="1" ht="12.75" customHeight="1">
      <c r="A125" s="109" t="s">
        <v>111</v>
      </c>
      <c r="B125" s="101">
        <v>320780</v>
      </c>
      <c r="C125" s="101">
        <v>60000</v>
      </c>
      <c r="D125" s="102">
        <v>80000</v>
      </c>
      <c r="E125" s="103">
        <f t="shared" si="3"/>
        <v>3206.4128256513027</v>
      </c>
      <c r="F125" s="113"/>
      <c r="G125" s="115"/>
      <c r="H125" s="104"/>
      <c r="I125" s="104"/>
      <c r="J125" s="100"/>
      <c r="K125" s="100"/>
      <c r="P125" s="112"/>
    </row>
    <row r="126" spans="1:16" s="4" customFormat="1" ht="12.75" customHeight="1">
      <c r="A126" s="109" t="s">
        <v>112</v>
      </c>
      <c r="B126" s="101">
        <v>168258</v>
      </c>
      <c r="C126" s="101">
        <v>185000</v>
      </c>
      <c r="D126" s="165">
        <v>185000</v>
      </c>
      <c r="E126" s="103">
        <f t="shared" si="3"/>
        <v>7414.8296593186378</v>
      </c>
      <c r="F126" s="113"/>
      <c r="G126" s="115"/>
      <c r="H126" s="104"/>
      <c r="I126" s="104"/>
      <c r="J126" s="100"/>
      <c r="K126" s="100"/>
      <c r="P126" s="112"/>
    </row>
    <row r="127" spans="1:16" s="4" customFormat="1" ht="12.75" customHeight="1">
      <c r="A127" s="154" t="s">
        <v>117</v>
      </c>
      <c r="B127" s="101">
        <v>262424</v>
      </c>
      <c r="C127" s="101">
        <v>67000</v>
      </c>
      <c r="D127" s="102">
        <v>67000</v>
      </c>
      <c r="E127" s="103">
        <f t="shared" si="3"/>
        <v>2685.370741482966</v>
      </c>
      <c r="F127" s="113"/>
      <c r="G127" s="115"/>
      <c r="H127" s="104"/>
      <c r="I127" s="104"/>
      <c r="J127" s="100"/>
      <c r="K127" s="100"/>
      <c r="P127" s="112"/>
    </row>
    <row r="128" spans="1:16" s="4" customFormat="1" ht="12.75" customHeight="1">
      <c r="A128" s="154" t="s">
        <v>179</v>
      </c>
      <c r="B128" s="101">
        <v>6655</v>
      </c>
      <c r="C128" s="101">
        <v>0</v>
      </c>
      <c r="D128" s="102">
        <v>0</v>
      </c>
      <c r="E128" s="103">
        <f t="shared" si="3"/>
        <v>0</v>
      </c>
      <c r="F128" s="113"/>
      <c r="G128" s="115"/>
      <c r="H128" s="104"/>
      <c r="I128" s="104"/>
      <c r="J128" s="100"/>
      <c r="K128" s="100"/>
      <c r="P128" s="112"/>
    </row>
    <row r="129" spans="1:11" ht="15.75" customHeight="1">
      <c r="A129" s="116" t="s">
        <v>62</v>
      </c>
      <c r="B129" s="117">
        <v>1170242</v>
      </c>
      <c r="C129" s="117">
        <v>2073716</v>
      </c>
      <c r="D129" s="117">
        <f>D130+D131+D132+D148+D154+D158+D161+D164+D165+D166+D167+D170+D173+D176+D177+D178</f>
        <v>2000716</v>
      </c>
      <c r="E129" s="96">
        <f t="shared" si="3"/>
        <v>80189.018036072142</v>
      </c>
      <c r="F129" s="70"/>
      <c r="G129" s="91"/>
      <c r="H129" s="118"/>
      <c r="I129" s="118"/>
      <c r="J129" s="100"/>
      <c r="K129" s="100"/>
    </row>
    <row r="130" spans="1:11" ht="12.75" customHeight="1">
      <c r="A130" s="119" t="s">
        <v>63</v>
      </c>
      <c r="B130" s="101">
        <v>7239</v>
      </c>
      <c r="C130" s="101">
        <v>36000</v>
      </c>
      <c r="D130" s="102">
        <v>36000</v>
      </c>
      <c r="E130" s="103">
        <f t="shared" si="3"/>
        <v>1442.8857715430863</v>
      </c>
      <c r="F130" s="70"/>
      <c r="G130" s="91"/>
      <c r="H130" s="104"/>
      <c r="I130" s="120"/>
      <c r="J130" s="100"/>
      <c r="K130" s="100"/>
    </row>
    <row r="131" spans="1:11" ht="12.75" customHeight="1">
      <c r="A131" s="142" t="s">
        <v>139</v>
      </c>
      <c r="B131" s="101">
        <v>0</v>
      </c>
      <c r="C131" s="101">
        <v>0</v>
      </c>
      <c r="D131" s="102">
        <v>0</v>
      </c>
      <c r="E131" s="103">
        <f t="shared" si="3"/>
        <v>0</v>
      </c>
      <c r="F131" s="70"/>
      <c r="G131" s="91"/>
      <c r="J131" s="100"/>
      <c r="K131" s="100"/>
    </row>
    <row r="132" spans="1:11" ht="12.75" customHeight="1">
      <c r="A132" s="46" t="s">
        <v>64</v>
      </c>
      <c r="B132" s="108">
        <v>1170242</v>
      </c>
      <c r="C132" s="108">
        <f>C133+C140</f>
        <v>899816</v>
      </c>
      <c r="D132" s="108">
        <f>D133+D140</f>
        <v>899816</v>
      </c>
      <c r="E132" s="96">
        <f t="shared" si="3"/>
        <v>36064.769539078159</v>
      </c>
      <c r="F132" s="70"/>
      <c r="G132" s="91"/>
      <c r="J132" s="100"/>
      <c r="K132" s="100"/>
    </row>
    <row r="133" spans="1:11" ht="12.75" customHeight="1">
      <c r="A133" s="119" t="s">
        <v>65</v>
      </c>
      <c r="B133" s="108">
        <f>SUM(B134:B139)</f>
        <v>1142888</v>
      </c>
      <c r="C133" s="108">
        <f>SUM(C134:C139)</f>
        <v>1044816</v>
      </c>
      <c r="D133" s="108">
        <f>SUM(D134:D139)</f>
        <v>1044816</v>
      </c>
      <c r="E133" s="96">
        <f>SUM(E134:E139)</f>
        <v>41876.392785571137</v>
      </c>
      <c r="G133" s="91"/>
      <c r="J133" s="100"/>
      <c r="K133" s="100"/>
    </row>
    <row r="134" spans="1:11" ht="12.75" customHeight="1">
      <c r="A134" s="80" t="s">
        <v>66</v>
      </c>
      <c r="B134" s="101">
        <v>204512</v>
      </c>
      <c r="C134" s="101">
        <v>223608</v>
      </c>
      <c r="D134" s="102">
        <v>223608</v>
      </c>
      <c r="E134" s="103">
        <f t="shared" ref="E134:E139" si="4">D134/czk_p_eur</f>
        <v>8962.2444889779563</v>
      </c>
      <c r="F134" s="70"/>
      <c r="G134" s="91"/>
      <c r="J134" s="100"/>
      <c r="K134" s="100"/>
    </row>
    <row r="135" spans="1:11" ht="12.75" customHeight="1">
      <c r="A135" s="80" t="s">
        <v>67</v>
      </c>
      <c r="B135" s="101">
        <v>262944</v>
      </c>
      <c r="C135" s="101">
        <v>287496</v>
      </c>
      <c r="D135" s="102">
        <v>287496</v>
      </c>
      <c r="E135" s="103">
        <f t="shared" si="4"/>
        <v>11522.885771543086</v>
      </c>
      <c r="F135" s="70"/>
      <c r="G135" s="91"/>
      <c r="J135" s="100"/>
      <c r="K135" s="100"/>
    </row>
    <row r="136" spans="1:11" ht="12.75" customHeight="1">
      <c r="A136" s="80" t="s">
        <v>68</v>
      </c>
      <c r="B136" s="101">
        <v>0</v>
      </c>
      <c r="C136" s="101">
        <v>0</v>
      </c>
      <c r="D136" s="102">
        <v>0</v>
      </c>
      <c r="E136" s="103">
        <f t="shared" si="4"/>
        <v>0</v>
      </c>
      <c r="F136" s="70"/>
      <c r="G136" s="91"/>
      <c r="H136" s="4"/>
      <c r="J136" s="100"/>
      <c r="K136" s="100"/>
    </row>
    <row r="137" spans="1:11" ht="12.75" customHeight="1">
      <c r="A137" s="80" t="s">
        <v>69</v>
      </c>
      <c r="B137" s="101">
        <v>370587</v>
      </c>
      <c r="C137" s="101">
        <v>291351</v>
      </c>
      <c r="D137" s="102">
        <v>291351</v>
      </c>
      <c r="E137" s="103">
        <f t="shared" si="4"/>
        <v>11677.394789579159</v>
      </c>
      <c r="F137" s="70"/>
      <c r="G137" s="91"/>
      <c r="J137" s="100"/>
      <c r="K137" s="100"/>
    </row>
    <row r="138" spans="1:11" ht="12.75" customHeight="1">
      <c r="A138" s="80" t="s">
        <v>70</v>
      </c>
      <c r="B138" s="101">
        <v>252880</v>
      </c>
      <c r="C138" s="101">
        <v>196768</v>
      </c>
      <c r="D138" s="102">
        <v>196768</v>
      </c>
      <c r="E138" s="103">
        <f t="shared" si="4"/>
        <v>7886.4929859719441</v>
      </c>
      <c r="F138" s="70"/>
      <c r="G138" s="91"/>
      <c r="J138" s="100"/>
      <c r="K138" s="100"/>
    </row>
    <row r="139" spans="1:11" ht="12.75" customHeight="1">
      <c r="A139" s="80" t="s">
        <v>71</v>
      </c>
      <c r="B139" s="101">
        <v>51965</v>
      </c>
      <c r="C139" s="101">
        <v>45593</v>
      </c>
      <c r="D139" s="102">
        <v>45593</v>
      </c>
      <c r="E139" s="103">
        <f t="shared" si="4"/>
        <v>1827.374749498998</v>
      </c>
      <c r="F139" s="70"/>
      <c r="G139" s="91"/>
      <c r="J139" s="100"/>
      <c r="K139" s="100"/>
    </row>
    <row r="140" spans="1:11" ht="12.75" customHeight="1">
      <c r="A140" s="119" t="s">
        <v>72</v>
      </c>
      <c r="B140" s="106">
        <v>27354</v>
      </c>
      <c r="C140" s="106">
        <f>SUM(C141:C147)</f>
        <v>-145000</v>
      </c>
      <c r="D140" s="108">
        <f>SUM(D141:D147)</f>
        <v>-145000</v>
      </c>
      <c r="E140" s="96">
        <f>D140/czk_p_eur</f>
        <v>-5811.6232464929863</v>
      </c>
      <c r="F140" s="70"/>
      <c r="G140" s="91"/>
      <c r="J140" s="100"/>
      <c r="K140" s="100"/>
    </row>
    <row r="141" spans="1:11" ht="12.75" customHeight="1">
      <c r="A141" s="80" t="s">
        <v>73</v>
      </c>
      <c r="B141" s="101">
        <v>0</v>
      </c>
      <c r="C141" s="101">
        <v>10000</v>
      </c>
      <c r="D141" s="102">
        <v>10000</v>
      </c>
      <c r="E141" s="103">
        <f t="shared" ref="E141:E147" si="5">D141/czk_p_eur</f>
        <v>400.80160320641284</v>
      </c>
      <c r="F141" s="70"/>
      <c r="G141" s="91"/>
      <c r="J141" s="100"/>
      <c r="K141" s="100"/>
    </row>
    <row r="142" spans="1:11" ht="12.75" customHeight="1">
      <c r="A142" s="80" t="s">
        <v>74</v>
      </c>
      <c r="B142" s="101">
        <v>0</v>
      </c>
      <c r="C142" s="101">
        <v>0</v>
      </c>
      <c r="D142" s="102">
        <v>0</v>
      </c>
      <c r="E142" s="103">
        <f t="shared" si="5"/>
        <v>0</v>
      </c>
      <c r="F142" s="70"/>
      <c r="G142" s="91"/>
      <c r="J142" s="100"/>
      <c r="K142" s="100"/>
    </row>
    <row r="143" spans="1:11" ht="12.75" customHeight="1">
      <c r="A143" s="80" t="s">
        <v>75</v>
      </c>
      <c r="B143" s="101">
        <v>0</v>
      </c>
      <c r="C143" s="101">
        <v>5000</v>
      </c>
      <c r="D143" s="102">
        <v>5000</v>
      </c>
      <c r="E143" s="103">
        <f t="shared" si="5"/>
        <v>200.40080160320642</v>
      </c>
      <c r="F143" s="70"/>
      <c r="G143" s="91"/>
      <c r="J143" s="100"/>
      <c r="K143" s="100"/>
    </row>
    <row r="144" spans="1:11" ht="12.75" customHeight="1">
      <c r="A144" s="80" t="s">
        <v>76</v>
      </c>
      <c r="B144" s="101">
        <v>27354</v>
      </c>
      <c r="C144" s="101">
        <v>30000</v>
      </c>
      <c r="D144" s="102">
        <v>30000</v>
      </c>
      <c r="E144" s="103">
        <f t="shared" si="5"/>
        <v>1202.4048096192384</v>
      </c>
      <c r="F144" s="70"/>
      <c r="G144" s="91"/>
      <c r="J144" s="100"/>
      <c r="K144" s="100"/>
    </row>
    <row r="145" spans="1:11" ht="12.75" customHeight="1">
      <c r="A145" s="80" t="s">
        <v>77</v>
      </c>
      <c r="B145" s="101">
        <v>0</v>
      </c>
      <c r="C145" s="101">
        <v>5000</v>
      </c>
      <c r="D145" s="102">
        <v>5000</v>
      </c>
      <c r="E145" s="103">
        <f t="shared" si="5"/>
        <v>200.40080160320642</v>
      </c>
      <c r="F145" s="70"/>
      <c r="G145" s="91"/>
      <c r="J145" s="100"/>
      <c r="K145" s="100"/>
    </row>
    <row r="146" spans="1:11" ht="12.75" customHeight="1">
      <c r="A146" s="80" t="s">
        <v>78</v>
      </c>
      <c r="B146" s="101">
        <v>0</v>
      </c>
      <c r="C146" s="101">
        <v>5000</v>
      </c>
      <c r="D146" s="102">
        <v>5000</v>
      </c>
      <c r="E146" s="103">
        <f t="shared" si="5"/>
        <v>200.40080160320642</v>
      </c>
      <c r="F146" s="70"/>
      <c r="G146" s="91"/>
      <c r="J146" s="100"/>
      <c r="K146" s="100"/>
    </row>
    <row r="147" spans="1:11" ht="12.75" customHeight="1">
      <c r="A147" s="80" t="s">
        <v>79</v>
      </c>
      <c r="B147" s="101">
        <v>0</v>
      </c>
      <c r="C147" s="101">
        <v>-200000</v>
      </c>
      <c r="D147" s="102">
        <v>-200000</v>
      </c>
      <c r="E147" s="103">
        <f t="shared" si="5"/>
        <v>-8016.0320641282569</v>
      </c>
      <c r="F147" s="70"/>
      <c r="G147" s="91"/>
      <c r="J147" s="100"/>
      <c r="K147" s="100"/>
    </row>
    <row r="148" spans="1:11" ht="12.75" customHeight="1">
      <c r="A148" s="46" t="s">
        <v>80</v>
      </c>
      <c r="B148" s="108">
        <f>SUM(B149:B153)</f>
        <v>124652</v>
      </c>
      <c r="C148" s="106">
        <f>SUM(C149:C153)</f>
        <v>156000</v>
      </c>
      <c r="D148" s="108">
        <f>SUM(D149:D153)</f>
        <v>156000</v>
      </c>
      <c r="E148" s="96">
        <f>SUM(E149:E153)</f>
        <v>6252.5050100200406</v>
      </c>
      <c r="F148" s="70"/>
      <c r="G148" s="91"/>
      <c r="J148" s="100"/>
      <c r="K148" s="100"/>
    </row>
    <row r="149" spans="1:11" ht="12.75" customHeight="1">
      <c r="A149" s="86" t="s">
        <v>81</v>
      </c>
      <c r="B149" s="101">
        <v>0</v>
      </c>
      <c r="C149" s="101">
        <v>0</v>
      </c>
      <c r="D149" s="102">
        <v>0</v>
      </c>
      <c r="E149" s="103">
        <f>D149/czk_p_eur</f>
        <v>0</v>
      </c>
      <c r="F149" s="70"/>
      <c r="G149" s="91"/>
      <c r="J149" s="100"/>
      <c r="K149" s="100"/>
    </row>
    <row r="150" spans="1:11" ht="12.75" customHeight="1">
      <c r="A150" s="86" t="s">
        <v>82</v>
      </c>
      <c r="B150" s="101">
        <v>18530</v>
      </c>
      <c r="C150" s="101">
        <v>36000</v>
      </c>
      <c r="D150" s="102">
        <v>36000</v>
      </c>
      <c r="E150" s="103">
        <f>D150/czk_p_eur</f>
        <v>1442.8857715430863</v>
      </c>
      <c r="F150" s="70"/>
      <c r="G150" s="91"/>
      <c r="J150" s="100"/>
      <c r="K150" s="100"/>
    </row>
    <row r="151" spans="1:11" ht="12.75" customHeight="1">
      <c r="A151" s="86" t="s">
        <v>83</v>
      </c>
      <c r="B151" s="101">
        <v>106122</v>
      </c>
      <c r="C151" s="101">
        <v>120000</v>
      </c>
      <c r="D151" s="102">
        <v>120000</v>
      </c>
      <c r="E151" s="103">
        <f>D151/czk_p_eur</f>
        <v>4809.6192384769538</v>
      </c>
      <c r="F151" s="70"/>
      <c r="G151" s="91"/>
      <c r="J151" s="100"/>
      <c r="K151" s="100"/>
    </row>
    <row r="152" spans="1:11" ht="12.75" customHeight="1">
      <c r="A152" s="86" t="s">
        <v>84</v>
      </c>
      <c r="B152" s="101">
        <v>0</v>
      </c>
      <c r="C152" s="101">
        <v>0</v>
      </c>
      <c r="D152" s="102">
        <v>0</v>
      </c>
      <c r="E152" s="103">
        <f>D152/czk_p_eur</f>
        <v>0</v>
      </c>
      <c r="F152" s="70"/>
      <c r="G152" s="91"/>
      <c r="J152" s="100"/>
      <c r="K152" s="100"/>
    </row>
    <row r="153" spans="1:11" ht="12.75" customHeight="1">
      <c r="A153" s="86" t="s">
        <v>85</v>
      </c>
      <c r="B153" s="164">
        <v>0</v>
      </c>
      <c r="C153" s="101">
        <v>0</v>
      </c>
      <c r="D153" s="102">
        <v>0</v>
      </c>
      <c r="E153" s="103">
        <f>D153/czk_p_eur</f>
        <v>0</v>
      </c>
      <c r="F153" s="70"/>
      <c r="G153" s="91"/>
      <c r="J153" s="100"/>
      <c r="K153" s="100"/>
    </row>
    <row r="154" spans="1:11" ht="12.75" customHeight="1">
      <c r="A154" s="46" t="s">
        <v>86</v>
      </c>
      <c r="B154" s="106">
        <f>SUM(B155:B157)</f>
        <v>290851</v>
      </c>
      <c r="C154" s="106">
        <f>C155+C156+C157</f>
        <v>340000</v>
      </c>
      <c r="D154" s="108">
        <f>SUM(D155:D157)</f>
        <v>340000</v>
      </c>
      <c r="E154" s="96">
        <f>SUM(E155:E157)</f>
        <v>1603.2064128256513</v>
      </c>
      <c r="F154" s="70"/>
      <c r="G154" s="91"/>
      <c r="J154" s="100"/>
      <c r="K154" s="100"/>
    </row>
    <row r="155" spans="1:11" ht="12.75" customHeight="1">
      <c r="A155" s="121" t="s">
        <v>87</v>
      </c>
      <c r="B155" s="101">
        <v>0</v>
      </c>
      <c r="C155" s="101">
        <v>40000</v>
      </c>
      <c r="D155" s="102">
        <v>40000</v>
      </c>
      <c r="E155" s="103">
        <f>D155/czk_p_eur</f>
        <v>1603.2064128256513</v>
      </c>
      <c r="F155" s="70"/>
      <c r="G155" s="91"/>
      <c r="J155" s="100"/>
      <c r="K155" s="100"/>
    </row>
    <row r="156" spans="1:11" ht="12.75" customHeight="1">
      <c r="A156" s="121" t="s">
        <v>88</v>
      </c>
      <c r="B156" s="101">
        <v>0</v>
      </c>
      <c r="C156" s="101">
        <v>0</v>
      </c>
      <c r="D156" s="102">
        <v>0</v>
      </c>
      <c r="E156" s="103">
        <f>D156/czk_p_eur</f>
        <v>0</v>
      </c>
      <c r="F156" s="70"/>
      <c r="G156" s="91"/>
      <c r="J156" s="100"/>
      <c r="K156" s="100"/>
    </row>
    <row r="157" spans="1:11" ht="12.75" customHeight="1">
      <c r="A157" s="159" t="s">
        <v>140</v>
      </c>
      <c r="B157" s="101">
        <v>290851</v>
      </c>
      <c r="C157" s="101">
        <v>300000</v>
      </c>
      <c r="D157" s="102">
        <v>300000</v>
      </c>
      <c r="E157" s="103"/>
      <c r="F157" s="70"/>
      <c r="G157" s="91"/>
      <c r="J157" s="100"/>
      <c r="K157" s="100"/>
    </row>
    <row r="158" spans="1:11" ht="12.75" customHeight="1">
      <c r="A158" s="142" t="s">
        <v>125</v>
      </c>
      <c r="B158" s="106">
        <v>58444</v>
      </c>
      <c r="C158" s="106">
        <f>SUM(C159:C160)</f>
        <v>228000</v>
      </c>
      <c r="D158" s="108">
        <f>SUM(D159:D160)</f>
        <v>85000</v>
      </c>
      <c r="E158" s="96">
        <f>SUM(E159:E160)</f>
        <v>3406.8136272545089</v>
      </c>
      <c r="F158" s="70"/>
      <c r="G158" s="91"/>
      <c r="H158" s="122"/>
      <c r="I158" s="122"/>
      <c r="J158" s="100"/>
      <c r="K158" s="100"/>
    </row>
    <row r="159" spans="1:11" ht="12.75" customHeight="1">
      <c r="A159" s="156" t="s">
        <v>126</v>
      </c>
      <c r="B159" s="101">
        <v>21958</v>
      </c>
      <c r="C159" s="101">
        <v>32000</v>
      </c>
      <c r="D159" s="102">
        <v>34000</v>
      </c>
      <c r="E159" s="103">
        <f>D159/czk_p_eur</f>
        <v>1362.7254509018037</v>
      </c>
      <c r="F159" s="70"/>
      <c r="G159" s="91"/>
      <c r="H159" s="122"/>
      <c r="I159" s="122"/>
      <c r="J159" s="100"/>
      <c r="K159" s="100"/>
    </row>
    <row r="160" spans="1:11" ht="12.75" customHeight="1">
      <c r="A160" s="156" t="s">
        <v>159</v>
      </c>
      <c r="B160" s="101">
        <v>36486</v>
      </c>
      <c r="C160" s="101">
        <v>196000</v>
      </c>
      <c r="D160" s="102">
        <v>51000</v>
      </c>
      <c r="E160" s="103">
        <f>D160/czk_p_eur</f>
        <v>2044.0881763527054</v>
      </c>
      <c r="F160" s="70"/>
      <c r="G160" s="91"/>
      <c r="H160" s="122"/>
      <c r="I160" s="122"/>
      <c r="J160" s="100"/>
      <c r="K160" s="100"/>
    </row>
    <row r="161" spans="1:11" ht="12.75" customHeight="1">
      <c r="A161" s="142" t="s">
        <v>127</v>
      </c>
      <c r="B161" s="108">
        <v>68869</v>
      </c>
      <c r="C161" s="106">
        <f>SUM(C162:C163)</f>
        <v>9400</v>
      </c>
      <c r="D161" s="108">
        <f>SUM(D162:D163)</f>
        <v>9400</v>
      </c>
      <c r="E161" s="96">
        <f>SUM(E162:E163)</f>
        <v>376.75350701402806</v>
      </c>
      <c r="F161" s="70"/>
      <c r="G161" s="91"/>
      <c r="H161" s="122"/>
      <c r="I161" s="122"/>
      <c r="J161" s="100"/>
      <c r="K161" s="100"/>
    </row>
    <row r="162" spans="1:11" ht="12.75" customHeight="1">
      <c r="A162" s="156" t="s">
        <v>128</v>
      </c>
      <c r="B162" s="101">
        <v>68869</v>
      </c>
      <c r="C162" s="101">
        <v>5400</v>
      </c>
      <c r="D162" s="102">
        <v>5400</v>
      </c>
      <c r="E162" s="103">
        <f>D162/czk_p_eur</f>
        <v>216.43286573146293</v>
      </c>
      <c r="F162" s="70"/>
      <c r="G162" s="91"/>
      <c r="H162" s="122"/>
      <c r="I162" s="122"/>
      <c r="J162" s="100"/>
      <c r="K162" s="100"/>
    </row>
    <row r="163" spans="1:11" ht="12.75" customHeight="1">
      <c r="A163" s="156" t="s">
        <v>129</v>
      </c>
      <c r="B163" s="101">
        <v>0</v>
      </c>
      <c r="C163" s="101">
        <v>4000</v>
      </c>
      <c r="D163" s="102">
        <v>4000</v>
      </c>
      <c r="E163" s="103">
        <f>D163/czk_p_eur</f>
        <v>160.32064128256513</v>
      </c>
      <c r="F163" s="70"/>
      <c r="G163" s="91"/>
      <c r="H163" s="122"/>
      <c r="I163" s="122"/>
      <c r="J163" s="100"/>
      <c r="K163" s="100"/>
    </row>
    <row r="164" spans="1:11" ht="12.75" customHeight="1">
      <c r="A164" s="142" t="s">
        <v>160</v>
      </c>
      <c r="B164" s="101">
        <v>40397</v>
      </c>
      <c r="C164" s="101">
        <v>90000</v>
      </c>
      <c r="D164" s="102">
        <v>70000</v>
      </c>
      <c r="E164" s="103">
        <f>D164/czk_p_eur</f>
        <v>2805.6112224448898</v>
      </c>
      <c r="F164" s="70"/>
      <c r="G164" s="91"/>
      <c r="H164" s="122"/>
      <c r="I164" s="122"/>
      <c r="J164" s="100"/>
      <c r="K164" s="100"/>
    </row>
    <row r="165" spans="1:11" ht="12.75" customHeight="1">
      <c r="A165" s="142" t="s">
        <v>161</v>
      </c>
      <c r="B165" s="101">
        <v>0</v>
      </c>
      <c r="C165" s="101">
        <v>0</v>
      </c>
      <c r="D165" s="102">
        <v>0</v>
      </c>
      <c r="E165" s="103">
        <f>D165/czk_p_eur</f>
        <v>0</v>
      </c>
      <c r="F165" s="70"/>
      <c r="G165" s="91"/>
      <c r="H165" s="122"/>
      <c r="I165" s="122"/>
      <c r="J165" s="100"/>
      <c r="K165" s="100"/>
    </row>
    <row r="166" spans="1:11" ht="12.75" customHeight="1">
      <c r="A166" s="41" t="s">
        <v>130</v>
      </c>
      <c r="B166" s="123">
        <v>5514</v>
      </c>
      <c r="C166" s="123">
        <v>8000</v>
      </c>
      <c r="D166" s="124">
        <v>8000</v>
      </c>
      <c r="E166" s="103">
        <f>D166/czk_p_eur</f>
        <v>320.64128256513027</v>
      </c>
      <c r="F166" s="70"/>
      <c r="G166" s="91"/>
      <c r="H166" s="122"/>
      <c r="I166" s="122"/>
      <c r="J166" s="100"/>
      <c r="K166" s="100"/>
    </row>
    <row r="167" spans="1:11" ht="12.75" customHeight="1">
      <c r="A167" s="142" t="s">
        <v>153</v>
      </c>
      <c r="B167" s="108">
        <f>SUM(B168:B169)</f>
        <v>36800</v>
      </c>
      <c r="C167" s="106">
        <f xml:space="preserve"> C168+C169</f>
        <v>6500</v>
      </c>
      <c r="D167" s="108">
        <f>SUM(D168:D169)</f>
        <v>6500</v>
      </c>
      <c r="E167" s="96">
        <f>SUM(E168:E169)</f>
        <v>260.52104208416836</v>
      </c>
      <c r="F167" s="70"/>
      <c r="G167" s="91"/>
      <c r="H167" s="104"/>
      <c r="I167" s="104"/>
      <c r="J167" s="100"/>
      <c r="K167" s="100"/>
    </row>
    <row r="168" spans="1:11" ht="12.75" customHeight="1">
      <c r="A168" s="158" t="s">
        <v>131</v>
      </c>
      <c r="B168" s="101">
        <v>0</v>
      </c>
      <c r="C168" s="101">
        <v>4500</v>
      </c>
      <c r="D168" s="102">
        <v>4500</v>
      </c>
      <c r="E168" s="103">
        <f>D168/czk_p_eur</f>
        <v>180.36072144288579</v>
      </c>
      <c r="F168" s="70"/>
      <c r="G168" s="91"/>
      <c r="H168" s="104"/>
      <c r="I168" s="104"/>
      <c r="J168" s="100"/>
      <c r="K168" s="100"/>
    </row>
    <row r="169" spans="1:11" ht="12.75" customHeight="1">
      <c r="A169" s="158" t="s">
        <v>132</v>
      </c>
      <c r="B169" s="101">
        <v>36800</v>
      </c>
      <c r="C169" s="101">
        <v>2000</v>
      </c>
      <c r="D169" s="102">
        <v>2000</v>
      </c>
      <c r="E169" s="103">
        <f>D169/czk_p_eur</f>
        <v>80.160320641282567</v>
      </c>
      <c r="F169" s="70"/>
      <c r="G169" s="91"/>
      <c r="H169" s="104"/>
      <c r="I169" s="104"/>
      <c r="J169" s="100"/>
      <c r="K169" s="100"/>
    </row>
    <row r="170" spans="1:11" ht="12.75" customHeight="1">
      <c r="A170" s="142" t="s">
        <v>152</v>
      </c>
      <c r="B170" s="106">
        <f>SUM(B171:B172)</f>
        <v>0</v>
      </c>
      <c r="C170" s="106">
        <f>SUM(C171:C172)</f>
        <v>20000</v>
      </c>
      <c r="D170" s="108">
        <f>SUM(D171:D172)</f>
        <v>20000</v>
      </c>
      <c r="E170" s="96">
        <f>SUM(E171:E172)</f>
        <v>801.60320641282567</v>
      </c>
      <c r="F170" s="70"/>
      <c r="G170" s="91"/>
      <c r="H170" s="104"/>
      <c r="I170" s="104"/>
      <c r="J170" s="100"/>
      <c r="K170" s="100"/>
    </row>
    <row r="171" spans="1:11" ht="12.75" customHeight="1">
      <c r="A171" s="158" t="s">
        <v>89</v>
      </c>
      <c r="B171" s="101">
        <v>0</v>
      </c>
      <c r="C171" s="101">
        <v>10000</v>
      </c>
      <c r="D171" s="102">
        <v>10000</v>
      </c>
      <c r="E171" s="103">
        <f>D171/czk_p_eur</f>
        <v>400.80160320641284</v>
      </c>
      <c r="F171" s="70"/>
      <c r="G171" s="91"/>
      <c r="H171" s="104"/>
      <c r="I171" s="104"/>
      <c r="J171" s="100"/>
      <c r="K171" s="100"/>
    </row>
    <row r="172" spans="1:11" ht="12.75" customHeight="1">
      <c r="A172" s="158" t="s">
        <v>90</v>
      </c>
      <c r="B172" s="101">
        <v>0</v>
      </c>
      <c r="C172" s="101">
        <v>10000</v>
      </c>
      <c r="D172" s="102">
        <v>10000</v>
      </c>
      <c r="E172" s="103">
        <f>D172/czk_p_eur</f>
        <v>400.80160320641284</v>
      </c>
      <c r="F172" s="70"/>
      <c r="G172" s="91"/>
      <c r="H172" s="104"/>
      <c r="I172" s="104"/>
      <c r="J172" s="100"/>
      <c r="K172" s="100"/>
    </row>
    <row r="173" spans="1:11" ht="12.75" customHeight="1">
      <c r="A173" s="142" t="s">
        <v>133</v>
      </c>
      <c r="B173" s="106">
        <f>SUM(B174:B175)</f>
        <v>0</v>
      </c>
      <c r="C173" s="106">
        <f>SUM(C174:C175)</f>
        <v>20000</v>
      </c>
      <c r="D173" s="108">
        <f>SUM(D174:D175)</f>
        <v>20000</v>
      </c>
      <c r="E173" s="96">
        <f>SUM(E174:E175)</f>
        <v>801.60320641282567</v>
      </c>
      <c r="F173" s="70"/>
      <c r="G173" s="91"/>
      <c r="H173" s="104"/>
      <c r="I173" s="104"/>
      <c r="J173" s="100"/>
      <c r="K173" s="100"/>
    </row>
    <row r="174" spans="1:11" ht="12.75" customHeight="1">
      <c r="A174" s="158" t="s">
        <v>91</v>
      </c>
      <c r="B174" s="101">
        <v>0</v>
      </c>
      <c r="C174" s="101">
        <v>12000</v>
      </c>
      <c r="D174" s="102">
        <v>12000</v>
      </c>
      <c r="E174" s="103">
        <f t="shared" ref="E174:E180" si="6">D174/czk_p_eur</f>
        <v>480.9619238476954</v>
      </c>
      <c r="F174" s="70"/>
      <c r="G174" s="91"/>
      <c r="H174" s="104"/>
      <c r="I174" s="104"/>
      <c r="J174" s="100"/>
      <c r="K174" s="100"/>
    </row>
    <row r="175" spans="1:11" ht="12.75" customHeight="1">
      <c r="A175" s="158" t="s">
        <v>92</v>
      </c>
      <c r="B175" s="101">
        <v>0</v>
      </c>
      <c r="C175" s="101">
        <v>8000</v>
      </c>
      <c r="D175" s="102">
        <v>8000</v>
      </c>
      <c r="E175" s="103">
        <f t="shared" si="6"/>
        <v>320.64128256513027</v>
      </c>
      <c r="F175" s="70"/>
      <c r="G175" s="91"/>
      <c r="H175" s="104"/>
      <c r="I175" s="104"/>
      <c r="J175" s="100"/>
      <c r="K175" s="100"/>
    </row>
    <row r="176" spans="1:11" ht="12.75" customHeight="1">
      <c r="A176" s="142" t="s">
        <v>134</v>
      </c>
      <c r="B176" s="101">
        <v>0</v>
      </c>
      <c r="C176" s="101">
        <v>50000</v>
      </c>
      <c r="D176" s="102">
        <v>50000</v>
      </c>
      <c r="E176" s="103">
        <f t="shared" si="6"/>
        <v>2004.0080160320642</v>
      </c>
      <c r="F176" s="70"/>
      <c r="G176" s="91"/>
      <c r="H176" s="104"/>
      <c r="I176" s="104"/>
      <c r="J176" s="100"/>
      <c r="K176" s="100"/>
    </row>
    <row r="177" spans="1:29" ht="12.75" customHeight="1">
      <c r="A177" s="148" t="s">
        <v>135</v>
      </c>
      <c r="B177" s="101">
        <v>0</v>
      </c>
      <c r="C177" s="101">
        <v>10000</v>
      </c>
      <c r="D177" s="102">
        <v>100000</v>
      </c>
      <c r="E177" s="103">
        <f t="shared" si="6"/>
        <v>4008.0160320641285</v>
      </c>
      <c r="F177" s="70"/>
      <c r="G177" s="91"/>
      <c r="H177" s="104"/>
      <c r="I177" s="104"/>
      <c r="J177" s="100"/>
      <c r="K177" s="100"/>
    </row>
    <row r="178" spans="1:29" ht="15" customHeight="1">
      <c r="A178" s="142" t="s">
        <v>136</v>
      </c>
      <c r="B178" s="101">
        <v>66679</v>
      </c>
      <c r="C178" s="101">
        <v>200000</v>
      </c>
      <c r="D178" s="102">
        <v>200000</v>
      </c>
      <c r="E178" s="103">
        <f t="shared" si="6"/>
        <v>8016.0320641282569</v>
      </c>
      <c r="F178" s="70"/>
      <c r="G178" s="91"/>
      <c r="H178" s="104"/>
      <c r="I178" s="104"/>
      <c r="J178" s="100"/>
      <c r="K178" s="100"/>
    </row>
    <row r="179" spans="1:29" ht="15.75" customHeight="1">
      <c r="A179" s="94" t="s">
        <v>93</v>
      </c>
      <c r="B179" s="125">
        <f xml:space="preserve"> B180+B181+B184+B185+B186+B187+B188</f>
        <v>499124</v>
      </c>
      <c r="C179" s="126">
        <f>C180+C181+C183+C184+C185+C186+C187+C188</f>
        <v>441563</v>
      </c>
      <c r="D179" s="125">
        <f xml:space="preserve"> D180+D181+D184+D185+D186+D187+D188</f>
        <v>1083804.28</v>
      </c>
      <c r="E179" s="96">
        <f t="shared" si="6"/>
        <v>43439.049298597194</v>
      </c>
      <c r="F179" s="70"/>
      <c r="G179" s="91"/>
      <c r="H179" s="122"/>
      <c r="I179" s="122"/>
      <c r="J179" s="100"/>
      <c r="K179" s="100"/>
    </row>
    <row r="180" spans="1:29" ht="12.75" customHeight="1">
      <c r="A180" s="58" t="s">
        <v>94</v>
      </c>
      <c r="B180" s="123">
        <v>0</v>
      </c>
      <c r="C180" s="123">
        <v>0</v>
      </c>
      <c r="D180" s="124">
        <v>0</v>
      </c>
      <c r="E180" s="103">
        <f t="shared" si="6"/>
        <v>0</v>
      </c>
      <c r="F180" s="70"/>
      <c r="G180" s="91"/>
      <c r="H180" s="122"/>
      <c r="I180" s="122"/>
      <c r="J180" s="100"/>
      <c r="K180" s="100"/>
    </row>
    <row r="181" spans="1:29" ht="12.75" customHeight="1">
      <c r="A181" s="58" t="s">
        <v>95</v>
      </c>
      <c r="B181" s="127">
        <f>SUM(B182:B183)</f>
        <v>267414</v>
      </c>
      <c r="C181" s="127">
        <v>251563</v>
      </c>
      <c r="D181" s="128">
        <f>SUM(D182:D183)</f>
        <v>293804.28000000003</v>
      </c>
      <c r="E181" s="96">
        <f>SUM(E182:E183)</f>
        <v>11775.722645290583</v>
      </c>
      <c r="F181" s="70"/>
      <c r="G181" s="91"/>
      <c r="H181" s="122"/>
      <c r="I181" s="122"/>
      <c r="J181" s="100"/>
      <c r="K181" s="100"/>
    </row>
    <row r="182" spans="1:29" ht="12.75" customHeight="1">
      <c r="A182" s="129" t="s">
        <v>96</v>
      </c>
      <c r="B182" s="123">
        <v>267414</v>
      </c>
      <c r="C182" s="123">
        <v>251563</v>
      </c>
      <c r="D182" s="124">
        <v>293804.28000000003</v>
      </c>
      <c r="E182" s="103">
        <f t="shared" ref="E182:E190" si="7">D182/czk_p_eur</f>
        <v>11775.722645290583</v>
      </c>
      <c r="F182" s="70"/>
      <c r="G182" s="91"/>
      <c r="H182" s="122"/>
      <c r="I182" s="122"/>
      <c r="J182" s="100"/>
      <c r="K182" s="100"/>
    </row>
    <row r="183" spans="1:29" ht="12.75" customHeight="1">
      <c r="A183" s="129" t="s">
        <v>97</v>
      </c>
      <c r="B183" s="123">
        <v>0</v>
      </c>
      <c r="C183" s="123">
        <v>0</v>
      </c>
      <c r="D183" s="124">
        <v>0</v>
      </c>
      <c r="E183" s="103">
        <f t="shared" si="7"/>
        <v>0</v>
      </c>
      <c r="F183" s="70"/>
      <c r="G183" s="91"/>
      <c r="H183" s="122"/>
      <c r="I183" s="122"/>
      <c r="J183" s="100"/>
      <c r="K183" s="100"/>
      <c r="AC183" s="16" t="s">
        <v>98</v>
      </c>
    </row>
    <row r="184" spans="1:29" ht="12.75" customHeight="1">
      <c r="A184" s="129" t="s">
        <v>113</v>
      </c>
      <c r="B184" s="123">
        <v>0</v>
      </c>
      <c r="C184" s="123">
        <v>0</v>
      </c>
      <c r="D184" s="124">
        <v>600000</v>
      </c>
      <c r="E184" s="103">
        <f t="shared" si="7"/>
        <v>24048.096192384772</v>
      </c>
      <c r="F184" s="70"/>
      <c r="G184" s="91"/>
      <c r="H184" s="122"/>
      <c r="I184" s="122"/>
      <c r="J184" s="100"/>
      <c r="K184" s="100"/>
      <c r="AC184" s="16"/>
    </row>
    <row r="185" spans="1:29" ht="12.75" customHeight="1">
      <c r="A185" s="160" t="s">
        <v>155</v>
      </c>
      <c r="B185" s="123">
        <v>0</v>
      </c>
      <c r="C185" s="123">
        <v>0</v>
      </c>
      <c r="D185" s="124">
        <v>0</v>
      </c>
      <c r="E185" s="103">
        <f t="shared" si="7"/>
        <v>0</v>
      </c>
      <c r="F185" s="70"/>
      <c r="G185" s="91"/>
      <c r="H185" s="122"/>
      <c r="I185" s="122"/>
      <c r="J185" s="100"/>
      <c r="K185" s="100"/>
      <c r="AC185" s="16"/>
    </row>
    <row r="186" spans="1:29" ht="12.75" customHeight="1">
      <c r="A186" s="129" t="s">
        <v>115</v>
      </c>
      <c r="B186" s="123">
        <v>170000</v>
      </c>
      <c r="C186" s="123">
        <v>170000</v>
      </c>
      <c r="D186" s="124">
        <v>170000</v>
      </c>
      <c r="E186" s="103">
        <f t="shared" si="7"/>
        <v>6813.6272545090178</v>
      </c>
      <c r="F186" s="70"/>
      <c r="G186" s="91"/>
      <c r="H186" s="122"/>
      <c r="I186" s="122"/>
      <c r="J186" s="100"/>
      <c r="K186" s="100"/>
      <c r="AC186" s="16"/>
    </row>
    <row r="187" spans="1:29" ht="12.75" customHeight="1">
      <c r="A187" s="119" t="s">
        <v>114</v>
      </c>
      <c r="B187" s="123">
        <v>61710</v>
      </c>
      <c r="C187" s="123">
        <v>20000</v>
      </c>
      <c r="D187" s="124">
        <v>20000</v>
      </c>
      <c r="E187" s="103">
        <f t="shared" si="7"/>
        <v>801.60320641282567</v>
      </c>
      <c r="F187" s="70"/>
      <c r="G187" s="91"/>
      <c r="H187" s="122"/>
      <c r="I187" s="122"/>
      <c r="J187" s="100"/>
      <c r="K187" s="100"/>
    </row>
    <row r="188" spans="1:29" ht="12.75" customHeight="1">
      <c r="A188" s="41" t="s">
        <v>141</v>
      </c>
      <c r="B188" s="123">
        <v>0</v>
      </c>
      <c r="C188" s="123">
        <v>0</v>
      </c>
      <c r="D188" s="124">
        <v>0</v>
      </c>
      <c r="E188" s="103">
        <v>4135</v>
      </c>
      <c r="F188" s="70"/>
      <c r="G188" s="91"/>
      <c r="H188" s="122"/>
      <c r="I188" s="122"/>
      <c r="J188" s="100"/>
      <c r="K188" s="100"/>
    </row>
    <row r="189" spans="1:29" ht="12.75" customHeight="1">
      <c r="A189" s="130" t="s">
        <v>99</v>
      </c>
      <c r="B189" s="131">
        <v>3876193</v>
      </c>
      <c r="C189" s="131">
        <f xml:space="preserve"> C95+C129+C179</f>
        <v>3844879</v>
      </c>
      <c r="D189" s="131">
        <f xml:space="preserve"> D95+D129+D179</f>
        <v>4427520.28</v>
      </c>
      <c r="E189" s="96">
        <f t="shared" si="7"/>
        <v>177455.7226452906</v>
      </c>
      <c r="F189" s="70"/>
      <c r="G189" s="91"/>
      <c r="H189" s="122"/>
      <c r="I189" s="122"/>
      <c r="J189" s="100"/>
      <c r="K189" s="100"/>
    </row>
    <row r="190" spans="1:29" ht="15.75" customHeight="1">
      <c r="A190" s="130" t="s">
        <v>100</v>
      </c>
      <c r="B190" s="131">
        <f xml:space="preserve">  B89-B189</f>
        <v>170720</v>
      </c>
      <c r="C190" s="161">
        <v>245121</v>
      </c>
      <c r="D190" s="131">
        <f>D89-D189</f>
        <v>592479.71999999974</v>
      </c>
      <c r="E190" s="96">
        <f t="shared" si="7"/>
        <v>23746.682164328646</v>
      </c>
      <c r="F190" s="70"/>
      <c r="G190" s="91"/>
      <c r="H190" s="122"/>
      <c r="I190" s="122"/>
      <c r="J190" s="100"/>
      <c r="K190" s="100"/>
    </row>
    <row r="191" spans="1:29" ht="15.75" customHeight="1">
      <c r="A191" s="149" t="s">
        <v>137</v>
      </c>
      <c r="B191" s="131">
        <v>460749</v>
      </c>
      <c r="C191" s="131">
        <v>495215</v>
      </c>
      <c r="D191" s="131">
        <v>505811</v>
      </c>
      <c r="E191" s="169">
        <v>20273</v>
      </c>
      <c r="F191" s="70"/>
      <c r="G191" s="91"/>
      <c r="H191" s="132"/>
      <c r="I191" s="133"/>
    </row>
    <row r="192" spans="1:29" ht="15.75" customHeight="1">
      <c r="A192" s="54" t="s">
        <v>145</v>
      </c>
      <c r="B192" s="131"/>
      <c r="C192" s="131"/>
      <c r="D192" s="131"/>
      <c r="E192" s="96"/>
      <c r="F192" s="70"/>
      <c r="G192" s="91"/>
      <c r="H192" s="132"/>
      <c r="I192" s="133"/>
    </row>
    <row r="193" spans="1:9" ht="15.75" customHeight="1">
      <c r="A193" s="54" t="s">
        <v>146</v>
      </c>
      <c r="B193" s="131"/>
      <c r="C193" s="131"/>
      <c r="D193" s="131"/>
      <c r="E193" s="96"/>
      <c r="F193" s="70"/>
      <c r="G193" s="91"/>
      <c r="H193" s="132"/>
      <c r="I193" s="133"/>
    </row>
    <row r="194" spans="1:9" ht="15.75" customHeight="1">
      <c r="A194" s="54" t="s">
        <v>147</v>
      </c>
      <c r="B194" s="131"/>
      <c r="C194" s="131"/>
      <c r="D194" s="131"/>
      <c r="E194" s="96"/>
      <c r="F194" s="70"/>
      <c r="G194" s="91"/>
      <c r="H194" s="132"/>
      <c r="I194" s="133"/>
    </row>
    <row r="195" spans="1:9" ht="15.75" customHeight="1">
      <c r="A195" s="149" t="s">
        <v>142</v>
      </c>
      <c r="B195" s="131">
        <v>3281052</v>
      </c>
      <c r="C195" s="131">
        <v>1545121</v>
      </c>
      <c r="D195" s="131">
        <v>1800000</v>
      </c>
      <c r="E195" s="96">
        <f>D195/czk_p_eur</f>
        <v>72144.288577154308</v>
      </c>
      <c r="F195" s="70"/>
      <c r="G195" s="91"/>
      <c r="H195" s="132"/>
      <c r="I195" s="133"/>
    </row>
    <row r="196" spans="1:9" ht="15.75" customHeight="1">
      <c r="A196" s="149" t="s">
        <v>154</v>
      </c>
      <c r="B196" s="131">
        <v>209288</v>
      </c>
      <c r="C196" s="131">
        <v>225400</v>
      </c>
      <c r="D196" s="131">
        <v>251496</v>
      </c>
      <c r="E196" s="96">
        <v>9200</v>
      </c>
      <c r="F196" s="70"/>
      <c r="G196" s="91"/>
      <c r="H196" s="132"/>
      <c r="I196" s="132"/>
    </row>
    <row r="197" spans="1:9" ht="15.75" customHeight="1" thickBot="1">
      <c r="A197" s="134"/>
      <c r="B197" s="135"/>
      <c r="C197" s="135"/>
      <c r="D197" s="135"/>
      <c r="E197" s="136"/>
      <c r="F197" s="70"/>
      <c r="G197" s="91"/>
      <c r="H197" s="132"/>
      <c r="I197" s="132"/>
    </row>
    <row r="199" spans="1:9" ht="15.6">
      <c r="A199" s="152"/>
      <c r="B199" s="153"/>
      <c r="C199" s="2" t="s">
        <v>3</v>
      </c>
    </row>
    <row r="200" spans="1:9">
      <c r="A200" s="150"/>
      <c r="E200" s="163"/>
    </row>
    <row r="201" spans="1:9" ht="14.25" customHeight="1">
      <c r="A201" s="150"/>
    </row>
    <row r="202" spans="1:9">
      <c r="A202" s="150"/>
    </row>
    <row r="203" spans="1:9">
      <c r="A203" s="150"/>
    </row>
    <row r="204" spans="1:9">
      <c r="A204" s="150"/>
    </row>
    <row r="205" spans="1:9">
      <c r="A205" s="150"/>
    </row>
    <row r="206" spans="1:9">
      <c r="A206" s="150"/>
    </row>
    <row r="207" spans="1:9">
      <c r="A207" s="151"/>
    </row>
    <row r="208" spans="1:9">
      <c r="A208" s="150"/>
    </row>
    <row r="209" spans="1:1">
      <c r="A209" s="150"/>
    </row>
    <row r="210" spans="1:1">
      <c r="A210" s="150"/>
    </row>
    <row r="211" spans="1:1">
      <c r="A211" s="150"/>
    </row>
    <row r="212" spans="1:1">
      <c r="A212" s="150"/>
    </row>
    <row r="213" spans="1:1">
      <c r="A213" s="150"/>
    </row>
    <row r="214" spans="1:1">
      <c r="A214" s="150"/>
    </row>
    <row r="215" spans="1:1">
      <c r="A215" s="150"/>
    </row>
    <row r="216" spans="1:1">
      <c r="A216" s="150"/>
    </row>
    <row r="217" spans="1:1">
      <c r="A217" s="150"/>
    </row>
    <row r="218" spans="1:1">
      <c r="A218" s="150" t="s">
        <v>116</v>
      </c>
    </row>
    <row r="222" spans="1:1">
      <c r="A222" s="4"/>
    </row>
  </sheetData>
  <mergeCells count="18">
    <mergeCell ref="A67:E67"/>
    <mergeCell ref="A68:A70"/>
    <mergeCell ref="A92:A94"/>
    <mergeCell ref="A45:E45"/>
    <mergeCell ref="A46:D46"/>
    <mergeCell ref="A48:E48"/>
    <mergeCell ref="A52:E52"/>
    <mergeCell ref="A56:E56"/>
    <mergeCell ref="A22:E22"/>
    <mergeCell ref="A23:E23"/>
    <mergeCell ref="A24:E24"/>
    <mergeCell ref="A26:E26"/>
    <mergeCell ref="A27:E27"/>
    <mergeCell ref="A2:E2"/>
    <mergeCell ref="A3:E3"/>
    <mergeCell ref="A7:B7"/>
    <mergeCell ref="A17:E17"/>
    <mergeCell ref="A18:E18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79" firstPageNumber="0" orientation="portrait" r:id="rId1"/>
  <headerFooter>
    <oddFooter>&amp;CPage &amp;P</oddFooter>
  </headerFooter>
  <rowBreaks count="5" manualBreakCount="5">
    <brk id="44" max="16383" man="1"/>
    <brk id="65" max="16383" man="1"/>
    <brk id="91" max="16383" man="1"/>
    <brk id="157" max="16383" man="1"/>
    <brk id="1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10</vt:i4>
      </vt:variant>
    </vt:vector>
  </HeadingPairs>
  <TitlesOfParts>
    <vt:vector size="11" baseType="lpstr">
      <vt:lpstr>Rozpočet 2025-2026</vt:lpstr>
      <vt:lpstr>czk_km</vt:lpstr>
      <vt:lpstr>czk_p_eur</vt:lpstr>
      <vt:lpstr>czk_p_USD</vt:lpstr>
      <vt:lpstr>'Rozpočet 2025-2026'!Oblast_tisku</vt:lpstr>
      <vt:lpstr>p_C</vt:lpstr>
      <vt:lpstr>p_S</vt:lpstr>
      <vt:lpstr>USD_p_EUR</vt:lpstr>
      <vt:lpstr>'Rozpočet 2025-2026'!Z_1014D5E1_A4FA_4E46_BFDE_DFF40DD5ACB2_.wvu.PrintArea</vt:lpstr>
      <vt:lpstr>'Rozpočet 2025-2026'!Z_8EC2A508_61A9_4F58_AE78_859C95F0DEC0_.wvu.PrintArea</vt:lpstr>
      <vt:lpstr>'Rozpočet 2025-2026'!Z_8F495927_1B23_4EDA_BE12_1E5467955FE2_.wvu.PrintArea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Pajas</dc:creator>
  <cp:lastModifiedBy>Vladimír Jandík</cp:lastModifiedBy>
  <cp:revision>0</cp:revision>
  <cp:lastPrinted>2024-06-26T12:28:33Z</cp:lastPrinted>
  <dcterms:created xsi:type="dcterms:W3CDTF">2007-03-11T09:06:03Z</dcterms:created>
  <dcterms:modified xsi:type="dcterms:W3CDTF">2025-04-01T19:09:50Z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